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defaultThemeVersion="166925"/>
  <mc:AlternateContent xmlns:mc="http://schemas.openxmlformats.org/markup-compatibility/2006">
    <mc:Choice Requires="x15">
      <x15ac:absPath xmlns:x15ac="http://schemas.microsoft.com/office/spreadsheetml/2010/11/ac" url="G:\Shared drives\Investor Relations\1. Earnings Calls\2023\4. Q423\"/>
    </mc:Choice>
  </mc:AlternateContent>
  <xr:revisionPtr revIDLastSave="0" documentId="8_{E571CAE7-D261-4535-98DB-0CBF5CFFC767}" xr6:coauthVersionLast="47" xr6:coauthVersionMax="47" xr10:uidLastSave="{00000000-0000-0000-0000-000000000000}"/>
  <bookViews>
    <workbookView xWindow="-110" yWindow="-110" windowWidth="19420" windowHeight="10300" tabRatio="500" xr2:uid="{00000000-000D-0000-FFFF-FFFF00000000}"/>
  </bookViews>
  <sheets>
    <sheet name="Statement of Operations" sheetId="1" r:id="rId1"/>
    <sheet name="Non-GAAP Statement of Ops" sheetId="2" r:id="rId2"/>
    <sheet name="Metrics" sheetId="3" r:id="rId3"/>
    <sheet name="Non-GAAP Recs" sheetId="4" r:id="rId4"/>
    <sheet name="End Notes" sheetId="5" r:id="rId5"/>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44978.8532291667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 l="1"/>
  <c r="D10" i="4"/>
  <c r="E10" i="4"/>
  <c r="F10" i="4"/>
  <c r="G10" i="4"/>
  <c r="H10" i="4"/>
  <c r="I10" i="4"/>
  <c r="J10" i="4"/>
  <c r="K10" i="4"/>
  <c r="L10" i="4"/>
  <c r="M10" i="4"/>
  <c r="C19" i="4"/>
  <c r="D19" i="4"/>
  <c r="E19" i="4"/>
  <c r="F19" i="4"/>
  <c r="G19" i="4"/>
  <c r="H19" i="4"/>
  <c r="I19" i="4"/>
  <c r="J19" i="4"/>
  <c r="K19" i="4"/>
  <c r="L19" i="4"/>
  <c r="M19" i="4"/>
  <c r="N19" i="4"/>
  <c r="C25" i="4"/>
  <c r="D25" i="4"/>
  <c r="E25" i="4"/>
  <c r="F25" i="4"/>
  <c r="G25" i="4"/>
  <c r="H25" i="4"/>
  <c r="I25" i="4"/>
  <c r="J25" i="4"/>
  <c r="K25" i="4"/>
  <c r="L25" i="4"/>
  <c r="M25" i="4"/>
  <c r="N25" i="4"/>
  <c r="C32" i="4"/>
  <c r="D32" i="4"/>
  <c r="E32" i="4"/>
  <c r="F32" i="4"/>
  <c r="G32" i="4"/>
  <c r="H32" i="4"/>
  <c r="I32" i="4"/>
  <c r="J32" i="4"/>
  <c r="K32" i="4"/>
  <c r="L32" i="4"/>
  <c r="M32" i="4"/>
  <c r="N32" i="4"/>
  <c r="C41" i="4"/>
  <c r="D41" i="4"/>
  <c r="E41" i="4"/>
  <c r="F41" i="4"/>
  <c r="G41" i="4"/>
  <c r="H41" i="4"/>
  <c r="I41" i="4"/>
  <c r="J41" i="4"/>
  <c r="K41" i="4"/>
  <c r="L41" i="4"/>
  <c r="M41" i="4"/>
  <c r="C51" i="4"/>
  <c r="D51" i="4"/>
  <c r="E51" i="4"/>
  <c r="F51" i="4"/>
  <c r="G51" i="4"/>
  <c r="H51" i="4"/>
  <c r="I51" i="4"/>
  <c r="J51" i="4"/>
  <c r="K51" i="4"/>
  <c r="L51" i="4"/>
  <c r="M51" i="4"/>
  <c r="N51" i="4"/>
  <c r="C63" i="4"/>
  <c r="D63" i="4"/>
  <c r="E63" i="4"/>
  <c r="F63" i="4"/>
  <c r="G63" i="4"/>
  <c r="H63" i="4"/>
  <c r="I63" i="4"/>
  <c r="J63" i="4"/>
  <c r="K63" i="4"/>
  <c r="L63" i="4"/>
  <c r="M63" i="4"/>
  <c r="C75" i="4"/>
  <c r="D75" i="4"/>
  <c r="E75" i="4"/>
  <c r="F75" i="4"/>
  <c r="G75" i="4"/>
  <c r="H75" i="4"/>
  <c r="I75" i="4"/>
  <c r="J75" i="4"/>
  <c r="K75" i="4"/>
  <c r="L75" i="4"/>
  <c r="M75" i="4"/>
  <c r="C10" i="3"/>
  <c r="D10" i="3"/>
  <c r="E10" i="3"/>
  <c r="F10" i="3"/>
  <c r="G10" i="3"/>
  <c r="H10" i="3"/>
  <c r="I10" i="3"/>
  <c r="J10" i="3"/>
  <c r="K10" i="3"/>
  <c r="L10" i="3"/>
  <c r="M10" i="3"/>
  <c r="C16" i="3"/>
  <c r="C18" i="3" s="1"/>
  <c r="D16" i="3"/>
  <c r="E16" i="3"/>
  <c r="F16" i="3"/>
  <c r="G16" i="3"/>
  <c r="H16" i="3"/>
  <c r="H18" i="3" s="1"/>
  <c r="I16" i="3"/>
  <c r="I18" i="3" s="1"/>
  <c r="J16" i="3"/>
  <c r="J18" i="3" s="1"/>
  <c r="K16" i="3"/>
  <c r="K18" i="3" s="1"/>
  <c r="L16" i="3"/>
  <c r="M16" i="3"/>
  <c r="N16" i="3"/>
  <c r="D18" i="3"/>
  <c r="E18" i="3"/>
  <c r="F18" i="3"/>
  <c r="G18" i="3"/>
  <c r="L18" i="3"/>
  <c r="M18" i="3"/>
  <c r="N18" i="3"/>
  <c r="C8" i="2"/>
  <c r="D8" i="2"/>
  <c r="E8" i="2"/>
  <c r="F8" i="2"/>
  <c r="G8" i="2"/>
  <c r="H8" i="2"/>
  <c r="I8" i="2"/>
  <c r="J8" i="2"/>
  <c r="K8" i="2"/>
  <c r="L8" i="2"/>
  <c r="M8" i="2"/>
  <c r="N8" i="2"/>
  <c r="C13" i="2"/>
  <c r="D13" i="2"/>
  <c r="D14" i="2" s="1"/>
  <c r="D18" i="2" s="1"/>
  <c r="D20" i="2" s="1"/>
  <c r="E13" i="2"/>
  <c r="E14" i="2" s="1"/>
  <c r="E18" i="2" s="1"/>
  <c r="E20" i="2" s="1"/>
  <c r="F13" i="2"/>
  <c r="F14" i="2" s="1"/>
  <c r="F18" i="2" s="1"/>
  <c r="F20" i="2" s="1"/>
  <c r="G13" i="2"/>
  <c r="G14" i="2" s="1"/>
  <c r="G18" i="2" s="1"/>
  <c r="G20" i="2" s="1"/>
  <c r="H13" i="2"/>
  <c r="I13" i="2"/>
  <c r="J13" i="2"/>
  <c r="K13" i="2"/>
  <c r="L13" i="2"/>
  <c r="L14" i="2" s="1"/>
  <c r="L18" i="2" s="1"/>
  <c r="L20" i="2" s="1"/>
  <c r="M13" i="2"/>
  <c r="M14" i="2" s="1"/>
  <c r="M18" i="2" s="1"/>
  <c r="M20" i="2" s="1"/>
  <c r="N13" i="2"/>
  <c r="C14" i="2"/>
  <c r="C18" i="2" s="1"/>
  <c r="C20" i="2" s="1"/>
  <c r="H14" i="2"/>
  <c r="I14" i="2"/>
  <c r="I18" i="2" s="1"/>
  <c r="I20" i="2" s="1"/>
  <c r="J14" i="2"/>
  <c r="J18" i="2" s="1"/>
  <c r="J20" i="2" s="1"/>
  <c r="K14" i="2"/>
  <c r="K18" i="2" s="1"/>
  <c r="K20" i="2" s="1"/>
  <c r="H18" i="2"/>
  <c r="H20" i="2" s="1"/>
  <c r="N18" i="2"/>
  <c r="N20" i="2" s="1"/>
  <c r="C8" i="1"/>
  <c r="D8" i="1"/>
  <c r="E8" i="1"/>
  <c r="E15" i="1" s="1"/>
  <c r="E19" i="1" s="1"/>
  <c r="E21" i="1" s="1"/>
  <c r="F8" i="1"/>
  <c r="F15" i="1" s="1"/>
  <c r="F19" i="1" s="1"/>
  <c r="F21" i="1" s="1"/>
  <c r="G8" i="1"/>
  <c r="G15" i="1" s="1"/>
  <c r="G19" i="1" s="1"/>
  <c r="G21" i="1" s="1"/>
  <c r="H8" i="1"/>
  <c r="H15" i="1" s="1"/>
  <c r="H19" i="1" s="1"/>
  <c r="H21" i="1" s="1"/>
  <c r="I8" i="1"/>
  <c r="J8" i="1"/>
  <c r="K8" i="1"/>
  <c r="L8" i="1"/>
  <c r="M8" i="1"/>
  <c r="M15" i="1" s="1"/>
  <c r="M19" i="1" s="1"/>
  <c r="M21" i="1" s="1"/>
  <c r="C14" i="1"/>
  <c r="C15" i="1" s="1"/>
  <c r="C19" i="1" s="1"/>
  <c r="C21" i="1" s="1"/>
  <c r="D14" i="1"/>
  <c r="D15" i="1" s="1"/>
  <c r="D19" i="1" s="1"/>
  <c r="D21" i="1" s="1"/>
  <c r="E14" i="1"/>
  <c r="F14" i="1"/>
  <c r="G14" i="1"/>
  <c r="H14" i="1"/>
  <c r="I14" i="1"/>
  <c r="J14" i="1"/>
  <c r="K14" i="1"/>
  <c r="K15" i="1" s="1"/>
  <c r="K19" i="1" s="1"/>
  <c r="K21" i="1" s="1"/>
  <c r="L14" i="1"/>
  <c r="L15" i="1" s="1"/>
  <c r="L19" i="1" s="1"/>
  <c r="L21" i="1" s="1"/>
  <c r="M14" i="1"/>
  <c r="I15" i="1"/>
  <c r="I19" i="1" s="1"/>
  <c r="I21" i="1" s="1"/>
  <c r="J15" i="1"/>
  <c r="J19" i="1" s="1"/>
  <c r="J21" i="1" s="1"/>
  <c r="C33" i="1"/>
  <c r="D33" i="1"/>
  <c r="E33" i="1"/>
  <c r="F33" i="1"/>
  <c r="G33" i="1"/>
  <c r="H33" i="1"/>
  <c r="I33" i="1"/>
  <c r="J33" i="1"/>
  <c r="K33" i="1"/>
  <c r="L33" i="1"/>
  <c r="M33" i="1"/>
  <c r="N33" i="1"/>
</calcChain>
</file>

<file path=xl/sharedStrings.xml><?xml version="1.0" encoding="utf-8"?>
<sst xmlns="http://schemas.openxmlformats.org/spreadsheetml/2006/main" count="213" uniqueCount="121">
  <si>
    <t>Tenable Holdings, Inc.</t>
  </si>
  <si>
    <t>Consolidated Statements of Operations</t>
  </si>
  <si>
    <t>(unaudited)</t>
  </si>
  <si>
    <t>(in thousands, except per share data)</t>
  </si>
  <si>
    <t>Q1 2021</t>
  </si>
  <si>
    <t>Q2 2021</t>
  </si>
  <si>
    <t>Q3 2021</t>
  </si>
  <si>
    <t>Q4 2021</t>
  </si>
  <si>
    <t>Q1 2022</t>
  </si>
  <si>
    <t>Q2 2022</t>
  </si>
  <si>
    <t>Q3 2022</t>
  </si>
  <si>
    <t>Q4 2022</t>
  </si>
  <si>
    <t>Q1 2023</t>
  </si>
  <si>
    <t>Q2 2023</t>
  </si>
  <si>
    <t>Q3 2023</t>
  </si>
  <si>
    <t>Q4 2023</t>
  </si>
  <si>
    <t>Revenue</t>
  </si>
  <si>
    <r>
      <rPr>
        <sz val="10"/>
        <color rgb="FF000000"/>
        <rFont val="Arial"/>
        <family val="2"/>
      </rPr>
      <t>Cost of revenue</t>
    </r>
    <r>
      <rPr>
        <vertAlign val="superscript"/>
        <sz val="10"/>
        <color rgb="FF000000"/>
        <rFont val="Arial"/>
        <family val="2"/>
      </rPr>
      <t>(1)</t>
    </r>
  </si>
  <si>
    <t>Gross profit</t>
  </si>
  <si>
    <t>Operating expenses:</t>
  </si>
  <si>
    <r>
      <rPr>
        <sz val="10"/>
        <color rgb="FF000000"/>
        <rFont val="Arial"/>
        <family val="2"/>
      </rPr>
      <t>Sales and marketing</t>
    </r>
    <r>
      <rPr>
        <vertAlign val="superscript"/>
        <sz val="10"/>
        <color rgb="FF000000"/>
        <rFont val="Arial"/>
        <family val="2"/>
      </rPr>
      <t>(1)</t>
    </r>
  </si>
  <si>
    <r>
      <rPr>
        <sz val="10"/>
        <color rgb="FF000000"/>
        <rFont val="Arial"/>
        <family val="2"/>
      </rPr>
      <t>Research and development</t>
    </r>
    <r>
      <rPr>
        <vertAlign val="superscript"/>
        <sz val="10"/>
        <color rgb="FF000000"/>
        <rFont val="Arial"/>
        <family val="2"/>
      </rPr>
      <t>(1)</t>
    </r>
  </si>
  <si>
    <r>
      <rPr>
        <sz val="10"/>
        <color rgb="FF000000"/>
        <rFont val="Arial"/>
        <family val="2"/>
      </rPr>
      <t>General and administrative</t>
    </r>
    <r>
      <rPr>
        <vertAlign val="superscript"/>
        <sz val="10"/>
        <color rgb="FF000000"/>
        <rFont val="Arial"/>
        <family val="2"/>
      </rPr>
      <t>(1)</t>
    </r>
  </si>
  <si>
    <t>Restructuring</t>
  </si>
  <si>
    <t>Total operating expenses</t>
  </si>
  <si>
    <t>Loss from operations</t>
  </si>
  <si>
    <t>Interest income</t>
  </si>
  <si>
    <t>Interest expense</t>
  </si>
  <si>
    <t>Other (expense) income, net</t>
  </si>
  <si>
    <t>Loss before income taxes</t>
  </si>
  <si>
    <t>Provision (benefit) for income taxes</t>
  </si>
  <si>
    <t>Net loss</t>
  </si>
  <si>
    <t>Net loss per share, basic and diluted</t>
  </si>
  <si>
    <t>Weighted-average shares used to compute net loss per share, basic and diluted</t>
  </si>
  <si>
    <t>________________</t>
  </si>
  <si>
    <t>(1) Includes stock-based compensation expense as follows:</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</si>
  <si>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</si>
  <si>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</si>
  <si>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</si>
  <si>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</si>
  <si>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</si>
  <si>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</si>
  <si>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</si>
  <si>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</si>
  <si>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</si>
  <si>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</si>
  <si>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</si>
  <si>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</si>
  <si>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</si>
  <si>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income from operations</t>
  </si>
  <si>
    <t>Non-GAAP income before income taxes</t>
  </si>
  <si>
    <t>Non-GAAP (benefit) provision for income taxes</t>
  </si>
  <si>
    <t>Non-GAAP net income</t>
  </si>
  <si>
    <t>Non-GAAP earnings per share, diluted</t>
  </si>
  <si>
    <t>Weighted-average shares used to compute GAAP net loss per share, diluted</t>
  </si>
  <si>
    <t>Weighted-average shares used to compute non-GAAP earnings per share, diluted</t>
  </si>
  <si>
    <t>Key Operating and Financial Metrics</t>
  </si>
  <si>
    <t>(in thousands)</t>
  </si>
  <si>
    <t>Calculated Current Billings</t>
  </si>
  <si>
    <t>Deferred revenue (current), end of period</t>
  </si>
  <si>
    <r>
      <rPr>
        <sz val="10"/>
        <color rgb="FF000000"/>
        <rFont val="Arial"/>
        <family val="2"/>
      </rPr>
      <t>Deferred revenue (current), beginning of period</t>
    </r>
    <r>
      <rPr>
        <vertAlign val="superscript"/>
        <sz val="10"/>
        <color rgb="FF000000"/>
        <rFont val="Arial"/>
        <family val="2"/>
      </rPr>
      <t>(1)</t>
    </r>
  </si>
  <si>
    <t>Calculated current billings</t>
  </si>
  <si>
    <t>Free Cash Flow and Unlevered Free Cash Flow</t>
  </si>
  <si>
    <t>Net cash provided by operating activities</t>
  </si>
  <si>
    <t>Purchases of property and equipment</t>
  </si>
  <si>
    <r>
      <rPr>
        <sz val="10"/>
        <color rgb="FF000000"/>
        <rFont val="Arial"/>
        <family val="2"/>
      </rPr>
      <t>Capitalized software development costs</t>
    </r>
    <r>
      <rPr>
        <vertAlign val="superscript"/>
        <sz val="10"/>
        <color rgb="FF000000"/>
        <rFont val="Arial"/>
        <family val="2"/>
      </rPr>
      <t>(2)</t>
    </r>
  </si>
  <si>
    <r>
      <rPr>
        <sz val="10"/>
        <color rgb="FF000000"/>
        <rFont val="Arial"/>
        <family val="2"/>
      </rPr>
      <t>Free cash flow</t>
    </r>
    <r>
      <rPr>
        <vertAlign val="superscript"/>
        <sz val="10"/>
        <color rgb="FF000000"/>
        <rFont val="Arial"/>
        <family val="2"/>
      </rPr>
      <t>(3)(4)</t>
    </r>
  </si>
  <si>
    <t>Cash paid for interest and other financing costs</t>
  </si>
  <si>
    <r>
      <rPr>
        <sz val="10"/>
        <color rgb="FF000000"/>
        <rFont val="Arial"/>
        <family val="2"/>
      </rPr>
      <t>Unlevered free cash flow</t>
    </r>
    <r>
      <rPr>
        <vertAlign val="superscript"/>
        <sz val="10"/>
        <color rgb="FF000000"/>
        <rFont val="Arial"/>
        <family val="2"/>
      </rPr>
      <t>(3)(4)</t>
    </r>
  </si>
  <si>
    <r>
      <rPr>
        <vertAlign val="superscript"/>
        <sz val="10"/>
        <color rgb="FF000000"/>
        <rFont val="Arial"/>
        <family val="2"/>
      </rPr>
      <t>(1)</t>
    </r>
    <r>
      <rPr>
        <sz val="10"/>
        <color rgb="FF000000"/>
        <rFont val="Arial"/>
        <family val="2"/>
      </rPr>
      <t xml:space="preserve"> Deferred revenue (current), beginning of period for the quarters ended June 30, 2021, December 31, 2021, March 31, 2022</t>
    </r>
    <r>
      <rPr>
        <sz val="10"/>
        <color rgb="FF000000"/>
        <rFont val="Arial"/>
        <family val="2"/>
      </rPr>
      <t>,</t>
    </r>
    <r>
      <rPr>
        <sz val="10"/>
        <color rgb="FF000000"/>
        <rFont val="Arial"/>
        <family val="2"/>
      </rPr>
      <t xml:space="preserve"> June 30, 2022</t>
    </r>
    <r>
      <rPr>
        <sz val="10"/>
        <color rgb="FF000000"/>
        <rFont val="Arial"/>
        <family val="2"/>
      </rPr>
      <t xml:space="preserve"> and December 31, 2023</t>
    </r>
    <r>
      <rPr>
        <sz val="10"/>
        <color rgb="FF000000"/>
        <rFont val="Arial"/>
        <family val="2"/>
      </rPr>
      <t xml:space="preserve">  includes $2.5 million, $0.2 million, $0.1 million</t>
    </r>
    <r>
      <rPr>
        <sz val="10"/>
        <color rgb="FF000000"/>
        <rFont val="Arial"/>
        <family val="2"/>
      </rPr>
      <t>,</t>
    </r>
    <r>
      <rPr>
        <sz val="10"/>
        <color rgb="FF000000"/>
        <rFont val="Arial"/>
        <family val="2"/>
      </rPr>
      <t xml:space="preserve"> $0.</t>
    </r>
    <r>
      <rPr>
        <sz val="10"/>
        <color rgb="FF000000"/>
        <rFont val="Arial"/>
        <family val="2"/>
      </rPr>
      <t>9</t>
    </r>
    <r>
      <rPr>
        <sz val="10"/>
        <color rgb="FF000000"/>
        <rFont val="Arial"/>
        <family val="2"/>
      </rPr>
      <t xml:space="preserve"> million, </t>
    </r>
    <r>
      <rPr>
        <sz val="10"/>
        <color rgb="FF000000"/>
        <rFont val="Arial"/>
        <family val="2"/>
      </rPr>
      <t xml:space="preserve">and $4.1 million </t>
    </r>
    <r>
      <rPr>
        <sz val="10"/>
        <color rgb="FF000000"/>
        <rFont val="Arial"/>
        <family val="2"/>
      </rPr>
      <t>respectively, of acquired deferred revenue.</t>
    </r>
  </si>
  <si>
    <r>
      <rPr>
        <vertAlign val="superscript"/>
        <sz val="10"/>
        <color rgb="FF000000"/>
        <rFont val="Arial"/>
        <family val="2"/>
      </rPr>
      <t xml:space="preserve">(2) </t>
    </r>
    <r>
      <rPr>
        <sz val="10"/>
        <color rgb="FF000000"/>
        <rFont val="Arial"/>
        <family val="2"/>
      </rPr>
      <t xml:space="preserve">Capitalized software development costs were previously included in purchases of property and equipment. </t>
    </r>
  </si>
  <si>
    <r>
      <rPr>
        <vertAlign val="superscript"/>
        <sz val="10"/>
        <color rgb="FF000000"/>
        <rFont val="Arial"/>
        <family val="2"/>
      </rPr>
      <t xml:space="preserve">(3) </t>
    </r>
    <r>
      <rPr>
        <sz val="10"/>
        <color rgb="FF000000"/>
        <rFont val="Arial"/>
        <family val="2"/>
      </rPr>
      <t>Free cash flow and unlevered free cash flow for each period shown above were impacted by the following:</t>
    </r>
  </si>
  <si>
    <t>Employee stock purchase plan activity</t>
  </si>
  <si>
    <t>Capital expenditures related to new headquarters</t>
  </si>
  <si>
    <t>Acquisition-related expenses</t>
  </si>
  <si>
    <t>Costs related to intra-entity asset transfers</t>
  </si>
  <si>
    <t>Proceeds from lease incentives</t>
  </si>
  <si>
    <t>Tax payment on intra-entity asset transfers</t>
  </si>
  <si>
    <r>
      <rPr>
        <vertAlign val="superscript"/>
        <sz val="10"/>
        <color rgb="FF000000"/>
        <rFont val="Arial"/>
        <family val="2"/>
      </rPr>
      <t>(4)</t>
    </r>
    <r>
      <rPr>
        <sz val="10"/>
        <color rgb="FF000000"/>
        <rFont val="Arial"/>
        <family val="2"/>
      </rPr>
      <t xml:space="preserve"> Free cash flow and unlevered free cash flow for the three months ended December 31, 2021 were reduced by approximately $8 million as a result of the accelerated timing of payments for cloud software subscriptions, insurance, and rent. Free cash flow and unlevered free cash flow for the three months ended March 31, 2021, June 30, 2021, September 30, 2021, December 31, 2021, March 31, 2022 and June 30, 2022 were benefited by approximately $5 million, $5 million, $1 million, $4 million, $6 million and $2 million, respectively, as a result of prepayments made for similar items in prior quarters.</t>
    </r>
  </si>
  <si>
    <t>GAAP to Non-GAAP Reconciliations</t>
  </si>
  <si>
    <t>(dollars in thousands, except per share data)</t>
  </si>
  <si>
    <t>Non-GAAP Gross Profit and Non-GAAP Gross Margin</t>
  </si>
  <si>
    <t>Stock-based compensation</t>
  </si>
  <si>
    <t>Amortization of acquired intangible assets</t>
  </si>
  <si>
    <t>Gross margin</t>
  </si>
  <si>
    <t>Non-GAAP gross margin</t>
  </si>
  <si>
    <t>Non-GAAP Sales and Marketing Expense</t>
  </si>
  <si>
    <t>Sales and marketing expense</t>
  </si>
  <si>
    <t>Less: stock-based compensation</t>
  </si>
  <si>
    <t>Less: acquisition-related expenses</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</si>
  <si>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</si>
  <si>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</si>
  <si>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</si>
  <si>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</si>
  <si>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</si>
  <si>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</si>
  <si>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Less: costs related to intra-entity asset transfers</t>
  </si>
  <si>
    <t>Non-GAAP general and administrative expense</t>
  </si>
  <si>
    <t>Non-GAAP Income from Operations and Non-GAAP Operating Margin</t>
  </si>
  <si>
    <r>
      <rPr>
        <sz val="10"/>
        <color rgb="FF000000"/>
        <rFont val="Arial"/>
        <family val="2"/>
      </rPr>
      <t>Costs related to intra-entity asset transfers</t>
    </r>
    <r>
      <rPr>
        <vertAlign val="superscript"/>
        <sz val="10"/>
        <color rgb="FF000000"/>
        <rFont val="Arial"/>
        <family val="2"/>
      </rPr>
      <t>(3)</t>
    </r>
  </si>
  <si>
    <t>Operating Margin</t>
  </si>
  <si>
    <t>Non-GAAP operating margin</t>
  </si>
  <si>
    <t>Non-GAAP (Benefit) Provision for Income Taxes</t>
  </si>
  <si>
    <r>
      <rPr>
        <sz val="10"/>
        <color rgb="FF000000"/>
        <rFont val="Arial"/>
        <family val="2"/>
      </rPr>
      <t>Tax impact of stock-based compensation</t>
    </r>
    <r>
      <rPr>
        <vertAlign val="superscript"/>
        <sz val="10"/>
        <color rgb="FF000000"/>
        <rFont val="Arial"/>
        <family val="2"/>
      </rPr>
      <t>(1)</t>
    </r>
  </si>
  <si>
    <r>
      <rPr>
        <sz val="10"/>
        <color rgb="FF000000"/>
        <rFont val="Arial"/>
        <family val="2"/>
      </rPr>
      <t>Tax impact of acquisitions</t>
    </r>
    <r>
      <rPr>
        <vertAlign val="superscript"/>
        <sz val="10"/>
        <color rgb="FF000000"/>
        <rFont val="Arial"/>
        <family val="2"/>
      </rPr>
      <t>(5)</t>
    </r>
  </si>
  <si>
    <r>
      <rPr>
        <sz val="10"/>
        <color rgb="FF000000"/>
        <rFont val="Arial"/>
        <family val="2"/>
      </rPr>
      <t>Tax impact of intra-entity asset transfers</t>
    </r>
    <r>
      <rPr>
        <vertAlign val="superscript"/>
        <sz val="10"/>
        <color rgb="FF000000"/>
        <rFont val="Arial"/>
        <family val="2"/>
      </rPr>
      <t>(6)</t>
    </r>
  </si>
  <si>
    <t>Non-GAAP Net Income and Non-GAAP Earnings Per Share</t>
  </si>
  <si>
    <r>
      <rPr>
        <sz val="10"/>
        <color rgb="FF000000"/>
        <rFont val="Arial"/>
        <family val="2"/>
      </rPr>
      <t>Acquisition-related expenses</t>
    </r>
    <r>
      <rPr>
        <vertAlign val="superscript"/>
        <sz val="10"/>
        <color rgb="FF000000"/>
        <rFont val="Arial"/>
        <family val="2"/>
      </rPr>
      <t>(2)</t>
    </r>
  </si>
  <si>
    <r>
      <rPr>
        <sz val="10"/>
        <color rgb="FF000000"/>
        <rFont val="Arial"/>
        <family val="2"/>
      </rPr>
      <t>Restructuring</t>
    </r>
    <r>
      <rPr>
        <vertAlign val="superscript"/>
        <sz val="10"/>
        <color rgb="FF000000"/>
        <rFont val="Arial"/>
        <family val="2"/>
      </rPr>
      <t>(2)</t>
    </r>
  </si>
  <si>
    <r>
      <rPr>
        <sz val="10"/>
        <color rgb="FF000000"/>
        <rFont val="Arial"/>
        <family val="2"/>
      </rPr>
      <t>Amortization of acquired intangible assets</t>
    </r>
    <r>
      <rPr>
        <vertAlign val="superscript"/>
        <sz val="10"/>
        <color rgb="FF000000"/>
        <rFont val="Arial"/>
        <family val="2"/>
      </rPr>
      <t>(4)</t>
    </r>
  </si>
  <si>
    <t>Net loss per share, diluted</t>
  </si>
  <si>
    <r>
      <rPr>
        <sz val="10"/>
        <color rgb="FF000000"/>
        <rFont val="Arial"/>
        <family val="2"/>
      </rPr>
      <t>Adjustment to diluted earnings per share</t>
    </r>
    <r>
      <rPr>
        <vertAlign val="superscript"/>
        <sz val="10"/>
        <color rgb="FF000000"/>
        <rFont val="Arial"/>
        <family val="2"/>
      </rPr>
      <t>(7)</t>
    </r>
  </si>
  <si>
    <r>
      <rPr>
        <sz val="10"/>
        <color rgb="FF000000"/>
        <rFont val="Arial"/>
        <family val="2"/>
      </rPr>
      <t>Weighted-average shares used to compute non-GAAP</t>
    </r>
    <r>
      <rPr>
        <sz val="10"/>
        <color rgb="FF000000"/>
        <rFont val="Arial"/>
        <family val="2"/>
      </rPr>
      <t xml:space="preserve"> earnings per share, diluted</t>
    </r>
    <r>
      <rPr>
        <vertAlign val="superscript"/>
        <sz val="10"/>
        <color rgb="FF000000"/>
        <rFont val="Arial"/>
        <family val="2"/>
      </rPr>
      <t>(7)</t>
    </r>
  </si>
  <si>
    <t>(1)  The tax impact of stock-based compensation is based on the tax treatment for the applicable tax jurisdictions.</t>
  </si>
  <si>
    <t>(2) The tax impacts of acquisition-related expenses and restrucutring expenses are not material.</t>
  </si>
  <si>
    <t>(3) Costs related to the intra-entity asset transfer resulted from our internal restructuring of Cymptom.</t>
  </si>
  <si>
    <t>(4) The tax impact of the amortization of acquired intangible assets is included in the tax impact of acquisitions.</t>
  </si>
  <si>
    <r>
      <rPr>
        <sz val="10"/>
        <color rgb="FF000000"/>
        <rFont val="Arial"/>
        <family val="2"/>
      </rPr>
      <t xml:space="preserve">(5)  </t>
    </r>
    <r>
      <rPr>
        <sz val="10"/>
        <color rgb="FF000000"/>
        <rFont val="Arial"/>
        <family val="2"/>
      </rPr>
      <t>The tax impact of the Alsid acquisition includes $1.1 million and $0.5 million deferred tax benefits in the three months ended June 30, 2021 and September 30, 2021, respectively. In the three months ended December 31, 2021, the tax impact of acquisitions includes a reversal of the $7.9 million income tax benefit recognized for GAAP purposes related to the partial release of Tenable’s valuation allowance associated with the Accurics acquisition and $0.9 million of deferred tax benefits related to the Alsid acquisition. In the three months ended March 31, 2022, June 30, 2022, September 30, 2022, December 31, 2022, March 31, 2023, June 30, 2023</t>
    </r>
    <r>
      <rPr>
        <sz val="10"/>
        <color rgb="FF000000"/>
        <rFont val="Arial"/>
        <family val="2"/>
      </rPr>
      <t>,</t>
    </r>
    <r>
      <rPr>
        <sz val="10"/>
        <color rgb="FF000000"/>
        <rFont val="Arial"/>
        <family val="2"/>
      </rPr>
      <t xml:space="preserve"> September 30, 2023</t>
    </r>
    <r>
      <rPr>
        <sz val="10"/>
        <color rgb="FF000000"/>
        <rFont val="Arial"/>
        <family val="2"/>
      </rPr>
      <t xml:space="preserve"> and December 31,</t>
    </r>
    <r>
      <rPr>
        <sz val="10"/>
        <color rgb="FF000000"/>
        <rFont val="Arial"/>
        <family val="2"/>
      </rPr>
      <t xml:space="preserve"> 2023</t>
    </r>
    <r>
      <rPr>
        <sz val="10"/>
        <color rgb="FF000000"/>
        <rFont val="Arial"/>
        <family val="2"/>
      </rPr>
      <t>, the tax impact of acquisitions is related to the deferred tax benefits of the Alsid acquisition. The tax impact of acquisitions in the three months ended June 30, 2022 also includes the reversal of the $2.5 million income tax benefit recognized for GAAP purposes related to the partial release of our valuation allowance associated with the Bit Discovery acquisition</t>
    </r>
    <r>
      <rPr>
        <sz val="10"/>
        <color rgb="FF000000"/>
        <rFont val="Arial"/>
        <family val="2"/>
      </rPr>
      <t>. In t</t>
    </r>
    <r>
      <rPr>
        <sz val="10"/>
        <color rgb="FF000000"/>
        <rFont val="Arial"/>
        <family val="2"/>
      </rPr>
      <t>he three months e</t>
    </r>
    <r>
      <rPr>
        <sz val="10"/>
        <color rgb="FF000000"/>
        <rFont val="Arial"/>
        <family val="2"/>
      </rPr>
      <t>nded December 31, 2023, the tax impact from acquisitions includes a reversal of deferred tax expense related to indefinite-lived intangible assets.</t>
    </r>
  </si>
  <si>
    <r>
      <rPr>
        <sz val="10"/>
        <color rgb="FF000000"/>
        <rFont val="Arial"/>
        <family val="2"/>
      </rPr>
      <t xml:space="preserve">(6)  </t>
    </r>
    <r>
      <rPr>
        <sz val="10"/>
        <color rgb="FF000000"/>
        <rFont val="Arial"/>
        <family val="2"/>
      </rPr>
      <t>The tax impact of the intra-entity asset transfers are related to the current tax payments based on the applicable Israeli tax rates resulting from our internal restructuring of Indegy in the three months ended March 31, 2021 and Cymptom in the three months ended March 31, 2022, June 30, 2022, September 30, 2022, and December 31, 2022.</t>
    </r>
  </si>
  <si>
    <t>(7)  Adjustment to reconcile GAAP net loss per share, which excludes potentially dilutive shares, to non-GAAP earnings per share, which includes potentially dilutive shares.</t>
  </si>
  <si>
    <r>
      <rPr>
        <sz val="10"/>
        <color rgb="FF000000"/>
        <rFont val="Arial"/>
        <family val="2"/>
      </rPr>
      <t xml:space="preserve">This supplemental financial information presentation contains certain operating metrics and non-GAAP financial measures and other key metrics.  To supplement our consolidated financial statements, which are prepared and presented in accordance with GAAP, we use certain non-GAAP financial measures, as described below, to understand and evaluate our core operating and financial performance. These non-GAAP financial measures, which may be different than similarly titled measures used by other companies, are presented to enhance the overall understanding of our financial performance and should not be considered a substitute for, or superior to, the financial information prepared and presented in accordance with GAAP. 
</t>
    </r>
    <r>
      <rPr>
        <sz val="10"/>
        <color rgb="FF000000"/>
        <rFont val="Arial"/>
        <family val="2"/>
      </rPr>
      <t xml:space="preserve">
</t>
    </r>
    <r>
      <rPr>
        <sz val="10"/>
        <color rgb="FF000000"/>
        <rFont val="Arial"/>
        <family val="2"/>
      </rPr>
      <t xml:space="preserve">We believe that these operating metrics and non-GAAP financial measures provide useful information about our operating and  financial performance, enhance the overall understanding of our past performance and future prospects and allow for greater transparency with respect to important metrics used by management for financial and operational decision-making. We include these operating metrics and non-GAAP financial measures to present our operating and financial performance using a management view and because we believe that these measures provide an additional comparison of our core operating and financial performance over multiple periods with other companies in our industry.
</t>
    </r>
    <r>
      <rPr>
        <sz val="10"/>
        <color rgb="FF000000"/>
        <rFont val="Arial"/>
        <family val="2"/>
      </rPr>
      <t xml:space="preserve">
</t>
    </r>
    <r>
      <rPr>
        <sz val="10"/>
        <color rgb="FF000000"/>
        <rFont val="Arial"/>
        <family val="2"/>
      </rPr>
      <t xml:space="preserve">Reconciliations of non-GAAP financial measures to the most directly comparable GAAP financial measures are included in this supplemental.  
</t>
    </r>
    <r>
      <rPr>
        <sz val="10"/>
        <color rgb="FF000000"/>
        <rFont val="Arial"/>
        <family val="2"/>
      </rPr>
      <t xml:space="preserve">
</t>
    </r>
    <r>
      <rPr>
        <sz val="10"/>
        <color rgb="FF000000"/>
        <rFont val="Arial"/>
        <family val="2"/>
      </rPr>
      <t>Non-GAAP (Loss) Income from Operations and Non-GAAP Operating Margin:  We define these non-GAAP financial measures as their respective GAAP measures, excluding the effect of stock-based compensation, acquisition-related expenses</t>
    </r>
    <r>
      <rPr>
        <sz val="10"/>
        <color rgb="FF000000"/>
        <rFont val="Arial"/>
        <family val="2"/>
      </rPr>
      <t>, restructuring expenses</t>
    </r>
    <r>
      <rPr>
        <sz val="10"/>
        <color rgb="FF000000"/>
        <rFont val="Arial"/>
        <family val="2"/>
      </rPr>
      <t>, costs related to the intra-entity asset transfers resulting from the internal restructuring of legal entities and amortization of acquired intangible assets. Acquisition-related expenses include transaction and integration expenses as well as costs related to the intercompany transfer of acquired intellectual property.</t>
    </r>
    <r>
      <rPr>
        <sz val="10"/>
        <color rgb="FF000000"/>
        <rFont val="Arial"/>
        <family val="2"/>
      </rPr>
      <t xml:space="preserve"> Restruct</t>
    </r>
    <r>
      <rPr>
        <sz val="10"/>
        <color rgb="FF000000"/>
        <rFont val="Arial"/>
        <family val="2"/>
      </rPr>
      <t xml:space="preserve">uring expenses include non-ordinary course severance, employee related benefits, and other charges.
</t>
    </r>
    <r>
      <rPr>
        <sz val="10"/>
        <color rgb="FF000000"/>
        <rFont val="Arial"/>
        <family val="2"/>
      </rPr>
      <t xml:space="preserve">
</t>
    </r>
    <r>
      <rPr>
        <sz val="10"/>
        <color rgb="FF000000"/>
        <rFont val="Arial"/>
        <family val="2"/>
      </rPr>
      <t>Non-GAAP Net (Loss) Income and Non-GAAP (Loss) Earnings Per Share:  We define non-GAAP net (loss) income as GAAP net loss excluding the effect of stock-based compensation, acquisition-related expenses</t>
    </r>
    <r>
      <rPr>
        <sz val="10"/>
        <color rgb="FF000000"/>
        <rFont val="Arial"/>
        <family val="2"/>
      </rPr>
      <t>, restructuring expenses</t>
    </r>
    <r>
      <rPr>
        <sz val="10"/>
        <color rgb="FF000000"/>
        <rFont val="Arial"/>
        <family val="2"/>
      </rPr>
      <t xml:space="preserve"> and amortization of acquired intangible assets, including the applicable tax impacts. In addition, we exclude the tax impact and related costs of intra-entity asset transfers resulting from the internal restructuring of legal entities as well as deferred income tax benefits recognized in connection with acquisitions. We use non-GAAP net (loss) income to calculate non-GAAP (loss) earnings per share. 
</t>
    </r>
    <r>
      <rPr>
        <sz val="10"/>
        <color rgb="FF000000"/>
        <rFont val="Arial"/>
        <family val="2"/>
      </rPr>
      <t xml:space="preserve">
</t>
    </r>
    <r>
      <rPr>
        <sz val="10"/>
        <color rgb="FF000000"/>
        <rFont val="Arial"/>
        <family val="2"/>
      </rPr>
      <t xml:space="preserve">Non-GAAP Gross Profit and Non-GAAP Gross Margin:  We define non-GAAP gross profit as GAAP gross profit, excluding the effect of stock-based compensation and amortization of acquired intangible assets. Non-GAAP gross margin is defined as non-GAAP gross profit as a percentage of revenue.
</t>
    </r>
    <r>
      <rPr>
        <sz val="10"/>
        <color rgb="FF000000"/>
        <rFont val="Arial"/>
        <family val="2"/>
      </rPr>
      <t xml:space="preserve">
</t>
    </r>
    <r>
      <rPr>
        <sz val="10"/>
        <color rgb="FF000000"/>
        <rFont val="Arial"/>
        <family val="2"/>
      </rPr>
      <t xml:space="preserve">Non-GAAP Sales and Marketing Expense, Non-GAAP Research and Development Expense and Non-GAAP General and Administrative Expense: We define these non-GAAP measures as their respective GAAP measures, excluding stock-based compensation, acquisition-related expenses and costs related to intra-entity asset transfers resulting from the internal restructuring of legal entities.
</t>
    </r>
    <r>
      <rPr>
        <sz val="10"/>
        <color rgb="FF000000"/>
        <rFont val="Arial"/>
        <family val="2"/>
      </rPr>
      <t xml:space="preserve">
</t>
    </r>
    <r>
      <rPr>
        <sz val="10"/>
        <color rgb="FF000000"/>
        <rFont val="Arial"/>
        <family val="2"/>
      </rPr>
      <t xml:space="preserve">Non-GAAP Provision (Benefit) for Income Taxes: We define non-GAAP provision (benefit) for income taxes as the GAAP provision (benefit) for income taxes, excluding the tax impacts of stock-based compensation and acquisitions, and intra-entity asset transfers resulting from the internal restructuring of legal entities.
</t>
    </r>
    <r>
      <rPr>
        <sz val="10"/>
        <color rgb="FF000000"/>
        <rFont val="Arial"/>
        <family val="2"/>
      </rPr>
      <t xml:space="preserve">
</t>
    </r>
    <r>
      <rPr>
        <sz val="10"/>
        <color rgb="FF000000"/>
        <rFont val="Arial"/>
        <family val="2"/>
      </rPr>
      <t xml:space="preserve">Calculated Current Billings: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sz val="10"/>
        <color rgb="FF000000"/>
        <rFont val="Arial"/>
        <family val="2"/>
      </rPr>
      <t xml:space="preserve">
</t>
    </r>
    <r>
      <rPr>
        <sz val="10"/>
        <color rgb="FF000000"/>
        <rFont val="Arial"/>
        <family val="2"/>
      </rPr>
      <t>Free Cash Flow and Unlevered Free Cash Flow: We define free cash flow, a non-GAAP financial measure, as net cash provided by operating activities less purchases of property and equipment and capitalized  software development costs. We believe free cash flow is an important liquidity measure of the cash (if any) that is available, after purchases of property and equipment and capitalized software development costs, for investment in our business and to make acquisitions. We believe that free cash flow is useful as a liquidity measure because it measures our ability to generate or use cash. We define unlevered free cash flow as free cash flow plus cash paid for interest and other financing costs. We believe unlevered free cash flow is useful as a liquidity measure as it measures the cash that is available to invest in our business and meet our current debt obligations and future financing needs. However, given our debt obligations, non-cancelable commitments and other contractual obligations, unlevered free cash flow does not represent residual cash flow available for discretionary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</si>
</sst>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quot;$&quot;* #,##0,_);&quot;$&quot;* \(#,##0,\);&quot;$&quot;* &quot;—&quot;_);_(@_)"/>
    <numFmt numFmtId="165" formatCode="* #,##0,;* \(#,##0,\);* &quot;—&quot;;_(@_)"/>
    <numFmt numFmtId="166" formatCode="&quot;$&quot;* #,##0.00_);&quot;$&quot;* \(#,##0.00\);&quot;$&quot;* &quot;—&quot;_);_(@_)"/>
    <numFmt numFmtId="167" formatCode="#,##0,;\(#,##0,\);&quot;—&quot;;_(@_)"/>
    <numFmt numFmtId="168" formatCode="&quot;$&quot;* #,##0.00,_);&quot;$&quot;* \(#,##0.00,\);&quot;$&quot;* &quot;—&quot;_);_(@_)"/>
    <numFmt numFmtId="169" formatCode="&quot;$&quot;* #,##0.#######################_);&quot;$&quot;* \(#,##0.#######################\);&quot;$&quot;* &quot;—&quot;_);_(@_)"/>
    <numFmt numFmtId="170" formatCode="#,##0.#######################_)%;\(#,##0.#######################\)%;&quot;—&quot;_)\%;_(@_)"/>
    <numFmt numFmtId="171" formatCode="#,##0_)%;\(#,##0\)%;&quot;—&quot;_)\%;_(@_)"/>
    <numFmt numFmtId="172" formatCode="* #,##0.00;* \(#,##0.00\);* &quot;—&quot;;_(@_)"/>
    <numFmt numFmtId="173" formatCode="* #,##0.#######################;* \(#,##0.#######################\);* &quot;—&quot;;_(@_)"/>
    <numFmt numFmtId="174" formatCode="* #,##0;* \(#,##0\);* &quot;—&quot;;_(@_)"/>
  </numFmts>
  <fonts count="11" x14ac:knownFonts="1">
    <font>
      <sz val="10"/>
      <name val="Arial"/>
    </font>
    <font>
      <sz val="10"/>
      <color rgb="FF000000"/>
      <name val="Times New Roman"/>
      <family val="1"/>
    </font>
    <font>
      <b/>
      <sz val="18"/>
      <color rgb="FF000000"/>
      <name val="Arial"/>
      <family val="2"/>
    </font>
    <font>
      <b/>
      <sz val="16"/>
      <color rgb="FF000000"/>
      <name val="Arial"/>
      <family val="2"/>
    </font>
    <font>
      <sz val="14"/>
      <color rgb="FF000000"/>
      <name val="Arial"/>
      <family val="2"/>
    </font>
    <font>
      <b/>
      <sz val="10"/>
      <color rgb="FF000000"/>
      <name val="Arial"/>
      <family val="2"/>
    </font>
    <font>
      <b/>
      <i/>
      <sz val="10"/>
      <color rgb="FF000000"/>
      <name val="Arial"/>
      <family val="2"/>
    </font>
    <font>
      <sz val="10"/>
      <color rgb="FF000000"/>
      <name val="Arial"/>
      <family val="2"/>
    </font>
    <font>
      <sz val="8"/>
      <color rgb="FF000000"/>
      <name val="Arial"/>
      <family val="2"/>
    </font>
    <font>
      <sz val="9"/>
      <color rgb="FF000000"/>
      <name val="Arial"/>
      <family val="2"/>
    </font>
    <font>
      <vertAlign val="superscript"/>
      <sz val="10"/>
      <color rgb="FF00000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39">
    <xf numFmtId="0" fontId="0" fillId="0" borderId="0" xfId="0"/>
    <xf numFmtId="0" fontId="1" fillId="0" borderId="0" xfId="1" applyFont="1" applyAlignment="1">
      <alignment wrapText="1"/>
    </xf>
    <xf numFmtId="0" fontId="6" fillId="0" borderId="0" xfId="0" applyFont="1" applyAlignment="1">
      <alignment horizontal="left" wrapText="1"/>
    </xf>
    <xf numFmtId="0" fontId="5" fillId="0" borderId="1" xfId="0" applyFont="1" applyBorder="1" applyAlignment="1">
      <alignment horizontal="center" wrapText="1"/>
    </xf>
    <xf numFmtId="0" fontId="7" fillId="0" borderId="0" xfId="0" applyFont="1" applyAlignment="1">
      <alignment horizontal="left" wrapText="1"/>
    </xf>
    <xf numFmtId="164" fontId="7" fillId="0" borderId="2" xfId="0" applyNumberFormat="1" applyFont="1" applyBorder="1" applyAlignment="1">
      <alignment wrapText="1"/>
    </xf>
    <xf numFmtId="165" fontId="7" fillId="0" borderId="1" xfId="0" applyNumberFormat="1" applyFont="1" applyBorder="1" applyAlignment="1">
      <alignment wrapText="1"/>
    </xf>
    <xf numFmtId="165" fontId="7" fillId="0" borderId="2" xfId="0" applyNumberFormat="1" applyFont="1" applyBorder="1" applyAlignment="1">
      <alignment wrapText="1"/>
    </xf>
    <xf numFmtId="0" fontId="7" fillId="0" borderId="0" xfId="0" applyFont="1" applyAlignment="1">
      <alignment horizontal="left" wrapText="1" indent="1"/>
    </xf>
    <xf numFmtId="165" fontId="7" fillId="0" borderId="0" xfId="0" applyNumberFormat="1" applyFont="1" applyAlignment="1">
      <alignment wrapText="1"/>
    </xf>
    <xf numFmtId="165" fontId="7" fillId="0" borderId="3" xfId="0" applyNumberFormat="1" applyFont="1" applyBorder="1" applyAlignment="1">
      <alignment wrapText="1"/>
    </xf>
    <xf numFmtId="164" fontId="7" fillId="0" borderId="4" xfId="0" applyNumberFormat="1" applyFont="1" applyBorder="1" applyAlignment="1">
      <alignment wrapText="1"/>
    </xf>
    <xf numFmtId="166" fontId="7" fillId="0" borderId="0" xfId="0" applyNumberFormat="1" applyFont="1" applyAlignment="1">
      <alignment wrapText="1"/>
    </xf>
    <xf numFmtId="0" fontId="8" fillId="0" borderId="0" xfId="0" applyFont="1" applyAlignment="1">
      <alignment horizontal="left" wrapText="1"/>
    </xf>
    <xf numFmtId="0" fontId="7" fillId="0" borderId="5" xfId="0" applyFont="1" applyBorder="1" applyAlignment="1">
      <alignment horizontal="left" wrapText="1"/>
    </xf>
    <xf numFmtId="0" fontId="5" fillId="0" borderId="3" xfId="0" applyFont="1" applyBorder="1" applyAlignment="1">
      <alignment horizontal="center" wrapText="1"/>
    </xf>
    <xf numFmtId="167" fontId="7" fillId="0" borderId="1" xfId="0" applyNumberFormat="1" applyFont="1" applyBorder="1" applyAlignment="1">
      <alignment horizontal="right" wrapText="1"/>
    </xf>
    <xf numFmtId="164" fontId="7" fillId="2" borderId="4" xfId="0" applyNumberFormat="1" applyFont="1" applyFill="1" applyBorder="1" applyAlignment="1">
      <alignment wrapText="1"/>
    </xf>
    <xf numFmtId="168" fontId="7" fillId="0" borderId="0" xfId="0" applyNumberFormat="1" applyFont="1" applyAlignment="1">
      <alignment wrapText="1"/>
    </xf>
    <xf numFmtId="169" fontId="7" fillId="0" borderId="0" xfId="0" applyNumberFormat="1" applyFont="1" applyAlignment="1">
      <alignment wrapText="1"/>
    </xf>
    <xf numFmtId="0" fontId="5" fillId="0" borderId="0" xfId="0" applyFont="1" applyAlignment="1">
      <alignment horizontal="left" wrapText="1"/>
    </xf>
    <xf numFmtId="164" fontId="7" fillId="0" borderId="0" xfId="0" applyNumberFormat="1" applyFont="1" applyAlignment="1">
      <alignment wrapText="1"/>
    </xf>
    <xf numFmtId="0" fontId="7" fillId="0" borderId="2" xfId="0" applyFont="1" applyBorder="1" applyAlignment="1">
      <alignment horizontal="left" wrapText="1"/>
    </xf>
    <xf numFmtId="0" fontId="1" fillId="0" borderId="5" xfId="0" applyFont="1" applyBorder="1" applyAlignment="1">
      <alignment wrapText="1"/>
    </xf>
    <xf numFmtId="170" fontId="7" fillId="0" borderId="0" xfId="0" applyNumberFormat="1" applyFont="1" applyAlignment="1">
      <alignment horizontal="right" wrapText="1"/>
    </xf>
    <xf numFmtId="171" fontId="7" fillId="0" borderId="0" xfId="0" applyNumberFormat="1" applyFont="1" applyAlignment="1">
      <alignment horizontal="right" wrapText="1"/>
    </xf>
    <xf numFmtId="172" fontId="7" fillId="0" borderId="0" xfId="0" applyNumberFormat="1" applyFont="1" applyAlignment="1">
      <alignment wrapText="1"/>
    </xf>
    <xf numFmtId="173" fontId="7" fillId="0" borderId="0" xfId="0" applyNumberFormat="1" applyFont="1" applyAlignment="1">
      <alignment wrapText="1"/>
    </xf>
    <xf numFmtId="174" fontId="7" fillId="0" borderId="0" xfId="0" applyNumberFormat="1" applyFont="1" applyAlignment="1">
      <alignment wrapText="1"/>
    </xf>
    <xf numFmtId="173" fontId="7" fillId="0" borderId="1" xfId="0" applyNumberFormat="1" applyFont="1" applyBorder="1" applyAlignment="1">
      <alignment wrapText="1"/>
    </xf>
    <xf numFmtId="174" fontId="7" fillId="0" borderId="1" xfId="0" applyNumberFormat="1" applyFont="1" applyBorder="1" applyAlignment="1">
      <alignment wrapText="1"/>
    </xf>
    <xf numFmtId="169" fontId="7" fillId="0" borderId="4" xfId="0" applyNumberFormat="1" applyFont="1" applyBorder="1" applyAlignment="1">
      <alignment wrapText="1"/>
    </xf>
    <xf numFmtId="0" fontId="7" fillId="0" borderId="0" xfId="0" applyFont="1" applyAlignment="1">
      <alignment wrapText="1"/>
    </xf>
    <xf numFmtId="0" fontId="9" fillId="0" borderId="0" xfId="0" applyFont="1" applyAlignment="1">
      <alignment wrapText="1"/>
    </xf>
    <xf numFmtId="0" fontId="7" fillId="0" borderId="5" xfId="0" applyFont="1" applyBorder="1" applyAlignment="1">
      <alignment horizontal="right" wrapText="1"/>
    </xf>
    <xf numFmtId="0" fontId="5" fillId="0" borderId="0" xfId="0" applyFont="1" applyAlignment="1">
      <alignment horizontal="center" wrapText="1"/>
    </xf>
    <xf numFmtId="0" fontId="0" fillId="0" borderId="0" xfId="0"/>
    <xf numFmtId="0" fontId="7" fillId="0" borderId="0" xfId="0" applyFont="1" applyAlignment="1">
      <alignment horizontal="left" wrapText="1"/>
    </xf>
    <xf numFmtId="0" fontId="7" fillId="0" borderId="0" xfId="0" applyFont="1" applyAlignment="1">
      <alignment horizontal="lef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8">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s>
  <tableStyles count="9" defaultTableStyle="TableStyleMedium2" defaultPivotStyle="PivotStyleLight16">
    <tableStyle name="tableStyle1" pivot="0" count="2" xr9:uid="{00000000-0011-0000-FFFF-FFFF00000000}">
      <tableStyleElement type="firstRowStripe" dxfId="17"/>
      <tableStyleElement type="secondRowStripe" dxfId="16"/>
    </tableStyle>
    <tableStyle name="tableStyle2" pivot="0" count="2" xr9:uid="{00000000-0011-0000-FFFF-FFFF01000000}">
      <tableStyleElement type="firstRowStripe" dxfId="15"/>
      <tableStyleElement type="secondRowStripe" dxfId="14"/>
    </tableStyle>
    <tableStyle name="tableStyle3" pivot="0" count="2" xr9:uid="{00000000-0011-0000-FFFF-FFFF02000000}">
      <tableStyleElement type="firstRowStripe" dxfId="13"/>
      <tableStyleElement type="secondRowStripe" dxfId="12"/>
    </tableStyle>
    <tableStyle name="tableStyle4" pivot="0" count="2" xr9:uid="{00000000-0011-0000-FFFF-FFFF03000000}">
      <tableStyleElement type="firstRowStripe" dxfId="11"/>
      <tableStyleElement type="secondRowStripe" dxfId="10"/>
    </tableStyle>
    <tableStyle name="tableStyle5" pivot="0" count="2" xr9:uid="{00000000-0011-0000-FFFF-FFFF04000000}">
      <tableStyleElement type="firstRowStripe" dxfId="9"/>
      <tableStyleElement type="secondRowStripe" dxfId="8"/>
    </tableStyle>
    <tableStyle name="tableStyle6" pivot="0" count="2" xr9:uid="{00000000-0011-0000-FFFF-FFFF05000000}">
      <tableStyleElement type="firstRowStripe" dxfId="7"/>
      <tableStyleElement type="secondRowStripe" dxfId="6"/>
    </tableStyle>
    <tableStyle name="tableStyle7" pivot="0" count="2" xr9:uid="{00000000-0011-0000-FFFF-FFFF06000000}">
      <tableStyleElement type="firstRowStripe" dxfId="5"/>
      <tableStyleElement type="secondRowStripe" dxfId="4"/>
    </tableStyle>
    <tableStyle name="tableStyle8" pivot="0" count="2" xr9:uid="{00000000-0011-0000-FFFF-FFFF07000000}">
      <tableStyleElement type="firstRowStripe" dxfId="3"/>
      <tableStyleElement type="secondRowStripe" dxfId="2"/>
    </tableStyle>
    <tableStyle name="tableStyle9" pivot="0" count="2" xr9:uid="{00000000-0011-0000-FFFF-FFFF08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N25" headerRowCount="0" totalsRowShown="0">
  <tableColumns count="1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9:N33" headerRowCount="0" totalsRowShown="0">
  <tableColumns count="14">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6:N19" headerRowCount="0" totalsRowShown="0">
  <tableColumns count="14">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0:B20" headerRowCount="0" totalsRowShown="0">
  <tableColumns count="2">
    <tableColumn id="1" xr3:uid="{00000000-0010-0000-0300-000001000000}" name="Column1"/>
    <tableColumn id="2" xr3:uid="{00000000-0010-0000-0300-000002000000}" name="Column2"/>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20:N20" headerRowCount="0" totalsRowShown="0">
  <tableColumns count="12">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1:N25" headerRowCount="0" totalsRowShown="0">
  <tableColumns count="14">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6:N18" headerRowCount="0" totalsRowShown="0">
  <tableColumns count="14">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23:N28" headerRowCount="0" totalsRowShown="0">
  <tableColumns count="14">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 id="13" xr3:uid="{00000000-0010-0000-0700-00000D000000}" name="Column13"/>
    <tableColumn id="14" xr3:uid="{00000000-0010-0000-0700-00000E000000}" name="Column14"/>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6:N80" headerRowCount="0" totalsRowShown="0">
  <tableColumns count="14">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8"/>
  <sheetViews>
    <sheetView tabSelected="1" showRuler="0" workbookViewId="0">
      <selection activeCell="C10" sqref="C10"/>
    </sheetView>
  </sheetViews>
  <sheetFormatPr defaultColWidth="13.36328125" defaultRowHeight="12.5" x14ac:dyDescent="0.25"/>
  <cols>
    <col min="1" max="1" width="52.81640625" customWidth="1"/>
    <col min="2" max="2" width="0" hidden="1" customWidth="1"/>
    <col min="3" max="18" width="14.81640625" customWidth="1"/>
    <col min="19" max="30" width="20.08984375" customWidth="1"/>
  </cols>
  <sheetData>
    <row r="1" spans="1:14" ht="17.5" customHeight="1" x14ac:dyDescent="0.3">
      <c r="A1" s="35" t="s">
        <v>0</v>
      </c>
      <c r="B1" s="36"/>
      <c r="C1" s="36"/>
      <c r="D1" s="36"/>
      <c r="E1" s="36"/>
      <c r="F1" s="36"/>
      <c r="G1" s="36"/>
      <c r="H1" s="36"/>
      <c r="I1" s="36"/>
      <c r="J1" s="36"/>
      <c r="K1" s="36"/>
      <c r="L1" s="36"/>
      <c r="M1" s="36"/>
      <c r="N1" s="36"/>
    </row>
    <row r="2" spans="1:14" ht="17.5" customHeight="1" x14ac:dyDescent="0.3">
      <c r="A2" s="35" t="s">
        <v>1</v>
      </c>
      <c r="B2" s="36"/>
      <c r="C2" s="36"/>
      <c r="D2" s="36"/>
      <c r="E2" s="36"/>
      <c r="F2" s="36"/>
      <c r="G2" s="36"/>
      <c r="H2" s="36"/>
      <c r="I2" s="36"/>
      <c r="J2" s="36"/>
      <c r="K2" s="36"/>
      <c r="L2" s="36"/>
      <c r="M2" s="36"/>
      <c r="N2" s="36"/>
    </row>
    <row r="3" spans="1:14" ht="17.5" customHeight="1" x14ac:dyDescent="0.3">
      <c r="A3" s="35" t="s">
        <v>2</v>
      </c>
      <c r="B3" s="36"/>
      <c r="C3" s="36"/>
      <c r="D3" s="36"/>
      <c r="E3" s="36"/>
      <c r="F3" s="36"/>
      <c r="G3" s="36"/>
      <c r="H3" s="36"/>
      <c r="I3" s="36"/>
      <c r="J3" s="36"/>
      <c r="K3" s="36"/>
      <c r="L3" s="36"/>
      <c r="M3" s="36"/>
      <c r="N3" s="36"/>
    </row>
    <row r="4" spans="1:14" ht="17.5" customHeight="1" x14ac:dyDescent="0.25"/>
    <row r="5" spans="1:14" ht="17.5" customHeight="1" x14ac:dyDescent="0.3">
      <c r="A5" s="2" t="s">
        <v>3</v>
      </c>
      <c r="C5" s="3" t="s">
        <v>4</v>
      </c>
      <c r="D5" s="3" t="s">
        <v>5</v>
      </c>
      <c r="E5" s="3" t="s">
        <v>6</v>
      </c>
      <c r="F5" s="3" t="s">
        <v>7</v>
      </c>
      <c r="G5" s="3" t="s">
        <v>8</v>
      </c>
      <c r="H5" s="3" t="s">
        <v>9</v>
      </c>
      <c r="I5" s="3" t="s">
        <v>10</v>
      </c>
      <c r="J5" s="3" t="s">
        <v>11</v>
      </c>
      <c r="K5" s="3" t="s">
        <v>12</v>
      </c>
      <c r="L5" s="3" t="s">
        <v>13</v>
      </c>
      <c r="M5" s="3" t="s">
        <v>14</v>
      </c>
      <c r="N5" s="3" t="s">
        <v>15</v>
      </c>
    </row>
    <row r="6" spans="1:14" ht="17.5" customHeight="1" x14ac:dyDescent="0.25">
      <c r="A6" s="4" t="s">
        <v>16</v>
      </c>
      <c r="C6" s="5">
        <v>123189000</v>
      </c>
      <c r="D6" s="5">
        <v>130259000</v>
      </c>
      <c r="E6" s="5">
        <v>138664000</v>
      </c>
      <c r="F6" s="5">
        <v>149018000</v>
      </c>
      <c r="G6" s="5">
        <v>159368000</v>
      </c>
      <c r="H6" s="5">
        <v>164341000</v>
      </c>
      <c r="I6" s="5">
        <v>174851000</v>
      </c>
      <c r="J6" s="5">
        <v>184631000</v>
      </c>
      <c r="K6" s="5">
        <v>188839000</v>
      </c>
      <c r="L6" s="5">
        <v>195036000</v>
      </c>
      <c r="M6" s="5">
        <v>201529000</v>
      </c>
      <c r="N6" s="5">
        <v>213306000</v>
      </c>
    </row>
    <row r="7" spans="1:14" ht="17.5" customHeight="1" x14ac:dyDescent="0.25">
      <c r="A7" s="4" t="s">
        <v>17</v>
      </c>
      <c r="C7" s="6">
        <v>22073000</v>
      </c>
      <c r="D7" s="6">
        <v>26425000</v>
      </c>
      <c r="E7" s="6">
        <v>27062000</v>
      </c>
      <c r="F7" s="6">
        <v>30836000</v>
      </c>
      <c r="G7" s="6">
        <v>34930000</v>
      </c>
      <c r="H7" s="6">
        <v>36037000</v>
      </c>
      <c r="I7" s="6">
        <v>38582000</v>
      </c>
      <c r="J7" s="6">
        <v>45240000</v>
      </c>
      <c r="K7" s="6">
        <v>45506000</v>
      </c>
      <c r="L7" s="6">
        <v>43514000</v>
      </c>
      <c r="M7" s="6">
        <v>45754000</v>
      </c>
      <c r="N7" s="6">
        <v>48803000</v>
      </c>
    </row>
    <row r="8" spans="1:14" ht="17.5" customHeight="1" x14ac:dyDescent="0.25">
      <c r="A8" s="4" t="s">
        <v>18</v>
      </c>
      <c r="C8" s="7">
        <f t="shared" ref="C8:M8" si="0">C6-C7</f>
        <v>101116000</v>
      </c>
      <c r="D8" s="7">
        <f t="shared" si="0"/>
        <v>103834000</v>
      </c>
      <c r="E8" s="7">
        <f t="shared" si="0"/>
        <v>111602000</v>
      </c>
      <c r="F8" s="7">
        <f t="shared" si="0"/>
        <v>118182000</v>
      </c>
      <c r="G8" s="7">
        <f t="shared" si="0"/>
        <v>124438000</v>
      </c>
      <c r="H8" s="7">
        <f t="shared" si="0"/>
        <v>128304000</v>
      </c>
      <c r="I8" s="7">
        <f t="shared" si="0"/>
        <v>136269000</v>
      </c>
      <c r="J8" s="7">
        <f t="shared" si="0"/>
        <v>139391000</v>
      </c>
      <c r="K8" s="7">
        <f t="shared" si="0"/>
        <v>143333000</v>
      </c>
      <c r="L8" s="7">
        <f t="shared" si="0"/>
        <v>151522000</v>
      </c>
      <c r="M8" s="7">
        <f t="shared" si="0"/>
        <v>155775000</v>
      </c>
      <c r="N8" s="7">
        <v>164503000</v>
      </c>
    </row>
    <row r="9" spans="1:14" ht="17.5" customHeight="1" x14ac:dyDescent="0.25">
      <c r="A9" s="4" t="s">
        <v>19</v>
      </c>
    </row>
    <row r="10" spans="1:14" ht="17.5" customHeight="1" x14ac:dyDescent="0.25">
      <c r="A10" s="8" t="s">
        <v>20</v>
      </c>
      <c r="C10" s="9">
        <v>58635000</v>
      </c>
      <c r="D10" s="9">
        <v>65678000</v>
      </c>
      <c r="E10" s="9">
        <v>68360000</v>
      </c>
      <c r="F10" s="9">
        <v>77485000</v>
      </c>
      <c r="G10" s="9">
        <v>81570000</v>
      </c>
      <c r="H10" s="9">
        <v>88426000</v>
      </c>
      <c r="I10" s="9">
        <v>88123000</v>
      </c>
      <c r="J10" s="9">
        <v>91311000</v>
      </c>
      <c r="K10" s="9">
        <v>97191000</v>
      </c>
      <c r="L10" s="9">
        <v>97800000</v>
      </c>
      <c r="M10" s="9">
        <v>94759000</v>
      </c>
      <c r="N10" s="9">
        <v>103700000</v>
      </c>
    </row>
    <row r="11" spans="1:14" ht="17.5" customHeight="1" x14ac:dyDescent="0.25">
      <c r="A11" s="8" t="s">
        <v>21</v>
      </c>
      <c r="C11" s="9">
        <v>26838000</v>
      </c>
      <c r="D11" s="9">
        <v>28201000</v>
      </c>
      <c r="E11" s="9">
        <v>30675000</v>
      </c>
      <c r="F11" s="9">
        <v>30718000</v>
      </c>
      <c r="G11" s="9">
        <v>34290000</v>
      </c>
      <c r="H11" s="9">
        <v>36228000</v>
      </c>
      <c r="I11" s="9">
        <v>36131000</v>
      </c>
      <c r="J11" s="9">
        <v>36911000</v>
      </c>
      <c r="K11" s="9">
        <v>38183000</v>
      </c>
      <c r="L11" s="9">
        <v>37845000</v>
      </c>
      <c r="M11" s="9">
        <v>37052000</v>
      </c>
      <c r="N11" s="9">
        <v>40083000</v>
      </c>
    </row>
    <row r="12" spans="1:14" ht="17.5" customHeight="1" x14ac:dyDescent="0.25">
      <c r="A12" s="8" t="s">
        <v>22</v>
      </c>
      <c r="C12" s="9">
        <v>21445000</v>
      </c>
      <c r="D12" s="9">
        <v>21836000</v>
      </c>
      <c r="E12" s="9">
        <v>23785000</v>
      </c>
      <c r="F12" s="9">
        <v>22846000</v>
      </c>
      <c r="G12" s="9">
        <v>26126000</v>
      </c>
      <c r="H12" s="9">
        <v>26870000</v>
      </c>
      <c r="I12" s="9">
        <v>24973000</v>
      </c>
      <c r="J12" s="9">
        <v>25258000</v>
      </c>
      <c r="K12" s="9">
        <v>27115000</v>
      </c>
      <c r="L12" s="9">
        <v>26622000</v>
      </c>
      <c r="M12" s="9">
        <v>31877000</v>
      </c>
      <c r="N12" s="9">
        <v>30567000</v>
      </c>
    </row>
    <row r="13" spans="1:14" ht="17.5" customHeight="1" x14ac:dyDescent="0.25">
      <c r="A13" s="8" t="s">
        <v>23</v>
      </c>
      <c r="C13" s="6">
        <v>0</v>
      </c>
      <c r="D13" s="6">
        <v>0</v>
      </c>
      <c r="E13" s="6">
        <v>0</v>
      </c>
      <c r="F13" s="6">
        <v>0</v>
      </c>
      <c r="G13" s="6">
        <v>0</v>
      </c>
      <c r="H13" s="6">
        <v>0</v>
      </c>
      <c r="I13" s="6">
        <v>0</v>
      </c>
      <c r="J13" s="6">
        <v>0</v>
      </c>
      <c r="K13" s="6">
        <v>0</v>
      </c>
      <c r="L13" s="6">
        <v>0</v>
      </c>
      <c r="M13" s="6">
        <v>0</v>
      </c>
      <c r="N13" s="6">
        <v>4499000</v>
      </c>
    </row>
    <row r="14" spans="1:14" ht="17.5" customHeight="1" x14ac:dyDescent="0.25">
      <c r="A14" s="4" t="s">
        <v>24</v>
      </c>
      <c r="C14" s="10">
        <f>C10+C11+C12+C13</f>
        <v>106918000</v>
      </c>
      <c r="D14" s="10">
        <f t="shared" ref="D14:M14" si="1">D10+D11+D12</f>
        <v>115715000</v>
      </c>
      <c r="E14" s="10">
        <f t="shared" si="1"/>
        <v>122820000</v>
      </c>
      <c r="F14" s="10">
        <f t="shared" si="1"/>
        <v>131049000</v>
      </c>
      <c r="G14" s="10">
        <f t="shared" si="1"/>
        <v>141986000</v>
      </c>
      <c r="H14" s="10">
        <f t="shared" si="1"/>
        <v>151524000</v>
      </c>
      <c r="I14" s="10">
        <f t="shared" si="1"/>
        <v>149227000</v>
      </c>
      <c r="J14" s="10">
        <f t="shared" si="1"/>
        <v>153480000</v>
      </c>
      <c r="K14" s="10">
        <f t="shared" si="1"/>
        <v>162489000</v>
      </c>
      <c r="L14" s="10">
        <f t="shared" si="1"/>
        <v>162267000</v>
      </c>
      <c r="M14" s="10">
        <f t="shared" si="1"/>
        <v>163688000</v>
      </c>
      <c r="N14" s="10">
        <v>178849000</v>
      </c>
    </row>
    <row r="15" spans="1:14" ht="17.5" customHeight="1" x14ac:dyDescent="0.25">
      <c r="A15" s="4" t="s">
        <v>25</v>
      </c>
      <c r="C15" s="7">
        <f t="shared" ref="C15:M15" si="2">C8-C14</f>
        <v>-5802000</v>
      </c>
      <c r="D15" s="7">
        <f t="shared" si="2"/>
        <v>-11881000</v>
      </c>
      <c r="E15" s="7">
        <f t="shared" si="2"/>
        <v>-11218000</v>
      </c>
      <c r="F15" s="7">
        <f t="shared" si="2"/>
        <v>-12867000</v>
      </c>
      <c r="G15" s="7">
        <f t="shared" si="2"/>
        <v>-17548000</v>
      </c>
      <c r="H15" s="7">
        <f t="shared" si="2"/>
        <v>-23220000</v>
      </c>
      <c r="I15" s="7">
        <f t="shared" si="2"/>
        <v>-12958000</v>
      </c>
      <c r="J15" s="7">
        <f t="shared" si="2"/>
        <v>-14089000</v>
      </c>
      <c r="K15" s="7">
        <f t="shared" si="2"/>
        <v>-19156000</v>
      </c>
      <c r="L15" s="7">
        <f t="shared" si="2"/>
        <v>-10745000</v>
      </c>
      <c r="M15" s="7">
        <f t="shared" si="2"/>
        <v>-7913000</v>
      </c>
      <c r="N15" s="7">
        <v>-14346000</v>
      </c>
    </row>
    <row r="16" spans="1:14" ht="17.5" customHeight="1" x14ac:dyDescent="0.25">
      <c r="A16" s="8" t="s">
        <v>26</v>
      </c>
      <c r="C16" s="9">
        <v>107000</v>
      </c>
      <c r="D16" s="9">
        <v>102000</v>
      </c>
      <c r="E16" s="9">
        <v>115000</v>
      </c>
      <c r="F16" s="9">
        <v>282000</v>
      </c>
      <c r="G16" s="9">
        <v>250000</v>
      </c>
      <c r="H16" s="9">
        <v>693000</v>
      </c>
      <c r="I16" s="9">
        <v>1803000</v>
      </c>
      <c r="J16" s="9">
        <v>3538000</v>
      </c>
      <c r="K16" s="9">
        <v>5095000</v>
      </c>
      <c r="L16" s="9">
        <v>6566000</v>
      </c>
      <c r="M16" s="9">
        <v>7662000</v>
      </c>
      <c r="N16" s="9">
        <v>5377000</v>
      </c>
    </row>
    <row r="17" spans="1:18" ht="17.5" customHeight="1" x14ac:dyDescent="0.25">
      <c r="A17" s="8" t="s">
        <v>27</v>
      </c>
      <c r="C17" s="9">
        <v>-135000</v>
      </c>
      <c r="D17" s="9">
        <v>-144000</v>
      </c>
      <c r="E17" s="9">
        <v>-3594000</v>
      </c>
      <c r="F17" s="9">
        <v>-3629000</v>
      </c>
      <c r="G17" s="9">
        <v>-3576000</v>
      </c>
      <c r="H17" s="9">
        <v>-3588000</v>
      </c>
      <c r="I17" s="9">
        <v>-5082000</v>
      </c>
      <c r="J17" s="9">
        <v>-6755000</v>
      </c>
      <c r="K17" s="9">
        <v>-7339000</v>
      </c>
      <c r="L17" s="9">
        <v>-7750000</v>
      </c>
      <c r="M17" s="9">
        <v>-8119000</v>
      </c>
      <c r="N17" s="9">
        <v>-8131000</v>
      </c>
    </row>
    <row r="18" spans="1:18" ht="17.5" customHeight="1" x14ac:dyDescent="0.25">
      <c r="A18" s="8" t="s">
        <v>28</v>
      </c>
      <c r="C18" s="6">
        <v>-66000</v>
      </c>
      <c r="D18" s="6">
        <v>-471000</v>
      </c>
      <c r="E18" s="6">
        <v>-823000</v>
      </c>
      <c r="F18" s="6">
        <v>-605000</v>
      </c>
      <c r="G18" s="6">
        <v>-944000</v>
      </c>
      <c r="H18" s="6">
        <v>-1863000</v>
      </c>
      <c r="I18" s="6">
        <v>-2073000</v>
      </c>
      <c r="J18" s="6">
        <v>123000</v>
      </c>
      <c r="K18" s="6">
        <v>-547000</v>
      </c>
      <c r="L18" s="6">
        <v>-944000</v>
      </c>
      <c r="M18" s="6">
        <v>-6502000</v>
      </c>
      <c r="N18" s="6">
        <v>-609000</v>
      </c>
    </row>
    <row r="19" spans="1:18" ht="17.5" customHeight="1" x14ac:dyDescent="0.25">
      <c r="A19" s="4" t="s">
        <v>29</v>
      </c>
      <c r="C19" s="7">
        <f t="shared" ref="C19:M19" si="3">C15+C16+C17+C18</f>
        <v>-5896000</v>
      </c>
      <c r="D19" s="7">
        <f t="shared" si="3"/>
        <v>-12394000</v>
      </c>
      <c r="E19" s="7">
        <f t="shared" si="3"/>
        <v>-15520000</v>
      </c>
      <c r="F19" s="7">
        <f t="shared" si="3"/>
        <v>-16819000</v>
      </c>
      <c r="G19" s="7">
        <f t="shared" si="3"/>
        <v>-21818000</v>
      </c>
      <c r="H19" s="7">
        <f t="shared" si="3"/>
        <v>-27978000</v>
      </c>
      <c r="I19" s="7">
        <f t="shared" si="3"/>
        <v>-18310000</v>
      </c>
      <c r="J19" s="7">
        <f t="shared" si="3"/>
        <v>-17183000</v>
      </c>
      <c r="K19" s="7">
        <f t="shared" si="3"/>
        <v>-21947000</v>
      </c>
      <c r="L19" s="7">
        <f t="shared" si="3"/>
        <v>-12873000</v>
      </c>
      <c r="M19" s="7">
        <f t="shared" si="3"/>
        <v>-14872000</v>
      </c>
      <c r="N19" s="7">
        <v>-17709000</v>
      </c>
    </row>
    <row r="20" spans="1:18" ht="17.5" customHeight="1" x14ac:dyDescent="0.25">
      <c r="A20" s="4" t="s">
        <v>30</v>
      </c>
      <c r="C20" s="6">
        <v>1852000</v>
      </c>
      <c r="D20" s="6">
        <v>-756000</v>
      </c>
      <c r="E20" s="6">
        <v>726000</v>
      </c>
      <c r="F20" s="6">
        <v>-5774000</v>
      </c>
      <c r="G20" s="6">
        <v>2688000</v>
      </c>
      <c r="H20" s="6">
        <v>-479000</v>
      </c>
      <c r="I20" s="6">
        <v>420000</v>
      </c>
      <c r="J20" s="6">
        <v>4304000</v>
      </c>
      <c r="K20" s="6">
        <v>3150000</v>
      </c>
      <c r="L20" s="6">
        <v>3101000</v>
      </c>
      <c r="M20" s="6">
        <v>693000</v>
      </c>
      <c r="N20" s="6">
        <v>3939000</v>
      </c>
    </row>
    <row r="21" spans="1:18" ht="17.5" customHeight="1" x14ac:dyDescent="0.25">
      <c r="A21" s="4" t="s">
        <v>31</v>
      </c>
      <c r="C21" s="11">
        <f t="shared" ref="C21:M21" si="4">C19-C20</f>
        <v>-7748000</v>
      </c>
      <c r="D21" s="11">
        <f t="shared" si="4"/>
        <v>-11638000</v>
      </c>
      <c r="E21" s="11">
        <f t="shared" si="4"/>
        <v>-16246000</v>
      </c>
      <c r="F21" s="11">
        <f t="shared" si="4"/>
        <v>-11045000</v>
      </c>
      <c r="G21" s="11">
        <f t="shared" si="4"/>
        <v>-24506000</v>
      </c>
      <c r="H21" s="11">
        <f t="shared" si="4"/>
        <v>-27499000</v>
      </c>
      <c r="I21" s="11">
        <f t="shared" si="4"/>
        <v>-18730000</v>
      </c>
      <c r="J21" s="11">
        <f t="shared" si="4"/>
        <v>-21487000</v>
      </c>
      <c r="K21" s="11">
        <f t="shared" si="4"/>
        <v>-25097000</v>
      </c>
      <c r="L21" s="11">
        <f t="shared" si="4"/>
        <v>-15974000</v>
      </c>
      <c r="M21" s="11">
        <f t="shared" si="4"/>
        <v>-15565000</v>
      </c>
      <c r="N21" s="11">
        <v>-21648000</v>
      </c>
    </row>
    <row r="22" spans="1:18" ht="17.5" customHeight="1" x14ac:dyDescent="0.25">
      <c r="C22" s="14"/>
      <c r="D22" s="14"/>
      <c r="E22" s="14"/>
      <c r="F22" s="14"/>
      <c r="G22" s="14"/>
      <c r="H22" s="14"/>
      <c r="I22" s="14"/>
      <c r="J22" s="14"/>
      <c r="K22" s="14"/>
      <c r="L22" s="14"/>
      <c r="M22" s="14"/>
      <c r="N22" s="14"/>
    </row>
    <row r="23" spans="1:18" ht="15.75" customHeight="1" x14ac:dyDescent="0.25">
      <c r="A23" s="4" t="s">
        <v>32</v>
      </c>
      <c r="C23" s="12">
        <v>-7.0000000000000007E-2</v>
      </c>
      <c r="D23" s="12">
        <v>-0.11</v>
      </c>
      <c r="E23" s="12">
        <v>-0.15</v>
      </c>
      <c r="F23" s="12">
        <v>-0.1</v>
      </c>
      <c r="G23" s="12">
        <v>-0.22</v>
      </c>
      <c r="H23" s="12">
        <v>-0.25</v>
      </c>
      <c r="I23" s="12">
        <v>-0.17</v>
      </c>
      <c r="J23" s="12">
        <v>-0.19</v>
      </c>
      <c r="K23" s="12">
        <v>-0.22</v>
      </c>
      <c r="L23" s="12">
        <v>-0.14000000000000001</v>
      </c>
      <c r="M23" s="12">
        <v>-0.13</v>
      </c>
      <c r="N23" s="12">
        <v>-0.19</v>
      </c>
    </row>
    <row r="24" spans="1:18" ht="17.5" customHeight="1" x14ac:dyDescent="0.25"/>
    <row r="25" spans="1:18" ht="26.75" customHeight="1" x14ac:dyDescent="0.25">
      <c r="A25" s="4" t="s">
        <v>33</v>
      </c>
      <c r="C25" s="9">
        <v>104531000</v>
      </c>
      <c r="D25" s="9">
        <v>105869000</v>
      </c>
      <c r="E25" s="9">
        <v>106869000</v>
      </c>
      <c r="F25" s="9">
        <v>108235000</v>
      </c>
      <c r="G25" s="9">
        <v>109524000</v>
      </c>
      <c r="H25" s="9">
        <v>111041000</v>
      </c>
      <c r="I25" s="9">
        <v>111937000</v>
      </c>
      <c r="J25" s="9">
        <v>112742000</v>
      </c>
      <c r="K25" s="9">
        <v>113791000</v>
      </c>
      <c r="L25" s="9">
        <v>115131000</v>
      </c>
      <c r="M25" s="9">
        <v>115954000</v>
      </c>
      <c r="N25" s="9">
        <v>116717000</v>
      </c>
    </row>
    <row r="26" spans="1:18" ht="14.15" customHeight="1" x14ac:dyDescent="0.25">
      <c r="A26" s="13" t="s">
        <v>34</v>
      </c>
    </row>
    <row r="27" spans="1:18" ht="17.5" customHeight="1" x14ac:dyDescent="0.25">
      <c r="A27" s="37" t="s">
        <v>35</v>
      </c>
      <c r="B27" s="36"/>
      <c r="C27" s="36"/>
      <c r="D27" s="36"/>
      <c r="E27" s="36"/>
      <c r="F27" s="36"/>
      <c r="G27" s="36"/>
      <c r="H27" s="36"/>
      <c r="I27" s="36"/>
      <c r="J27" s="36"/>
      <c r="K27" s="36"/>
      <c r="L27" s="36"/>
      <c r="M27" s="36"/>
      <c r="N27" s="36"/>
      <c r="O27" s="36"/>
      <c r="P27" s="36"/>
      <c r="Q27" s="36"/>
      <c r="R27" s="36"/>
    </row>
    <row r="28" spans="1:18" ht="17.5" customHeight="1" x14ac:dyDescent="0.3">
      <c r="C28" s="3" t="s">
        <v>4</v>
      </c>
      <c r="D28" s="3" t="s">
        <v>5</v>
      </c>
      <c r="E28" s="3" t="s">
        <v>6</v>
      </c>
      <c r="F28" s="3" t="s">
        <v>7</v>
      </c>
      <c r="G28" s="3" t="s">
        <v>8</v>
      </c>
      <c r="H28" s="3" t="s">
        <v>9</v>
      </c>
      <c r="I28" s="3" t="s">
        <v>10</v>
      </c>
      <c r="J28" s="3" t="s">
        <v>11</v>
      </c>
      <c r="K28" s="3" t="s">
        <v>12</v>
      </c>
      <c r="L28" s="3" t="s">
        <v>13</v>
      </c>
      <c r="M28" s="3" t="s">
        <v>14</v>
      </c>
      <c r="N28" s="3" t="s">
        <v>15</v>
      </c>
    </row>
    <row r="29" spans="1:18" ht="17.5" customHeight="1" x14ac:dyDescent="0.25">
      <c r="A29" s="4" t="s">
        <v>36</v>
      </c>
      <c r="C29" s="5">
        <v>937000</v>
      </c>
      <c r="D29" s="5">
        <v>1202000</v>
      </c>
      <c r="E29" s="5">
        <v>1197000</v>
      </c>
      <c r="F29" s="5">
        <v>1110000</v>
      </c>
      <c r="G29" s="5">
        <v>1513000</v>
      </c>
      <c r="H29" s="5">
        <v>2114000</v>
      </c>
      <c r="I29" s="5">
        <v>2341000</v>
      </c>
      <c r="J29" s="5">
        <v>2401000</v>
      </c>
      <c r="K29" s="5">
        <v>2625000</v>
      </c>
      <c r="L29" s="5">
        <v>2906000</v>
      </c>
      <c r="M29" s="5">
        <v>3011000</v>
      </c>
      <c r="N29" s="5">
        <v>2705000</v>
      </c>
    </row>
    <row r="30" spans="1:18" ht="17.5" customHeight="1" x14ac:dyDescent="0.25">
      <c r="A30" s="4" t="s">
        <v>37</v>
      </c>
      <c r="C30" s="9">
        <v>6296000</v>
      </c>
      <c r="D30" s="9">
        <v>7577000</v>
      </c>
      <c r="E30" s="9">
        <v>7629000</v>
      </c>
      <c r="F30" s="9">
        <v>7908000</v>
      </c>
      <c r="G30" s="9">
        <v>10065000</v>
      </c>
      <c r="H30" s="9">
        <v>12766000</v>
      </c>
      <c r="I30" s="9">
        <v>13589000</v>
      </c>
      <c r="J30" s="9">
        <v>12963000</v>
      </c>
      <c r="K30" s="9">
        <v>14394000</v>
      </c>
      <c r="L30" s="9">
        <v>16423000</v>
      </c>
      <c r="M30" s="9">
        <v>15805000</v>
      </c>
      <c r="N30" s="9">
        <v>14700000</v>
      </c>
    </row>
    <row r="31" spans="1:18" ht="17.5" customHeight="1" x14ac:dyDescent="0.25">
      <c r="A31" s="4" t="s">
        <v>38</v>
      </c>
      <c r="C31" s="9">
        <v>4156000</v>
      </c>
      <c r="D31" s="9">
        <v>5176000</v>
      </c>
      <c r="E31" s="9">
        <v>5587000</v>
      </c>
      <c r="F31" s="9">
        <v>5674000</v>
      </c>
      <c r="G31" s="9">
        <v>6463000</v>
      </c>
      <c r="H31" s="9">
        <v>8077000</v>
      </c>
      <c r="I31" s="9">
        <v>8754000</v>
      </c>
      <c r="J31" s="9">
        <v>8205000</v>
      </c>
      <c r="K31" s="9">
        <v>8865000</v>
      </c>
      <c r="L31" s="9">
        <v>9764000</v>
      </c>
      <c r="M31" s="9">
        <v>9242000</v>
      </c>
      <c r="N31" s="9">
        <v>9354000</v>
      </c>
    </row>
    <row r="32" spans="1:18" ht="17.5" customHeight="1" x14ac:dyDescent="0.25">
      <c r="A32" s="4" t="s">
        <v>39</v>
      </c>
      <c r="C32" s="6">
        <v>5563000</v>
      </c>
      <c r="D32" s="6">
        <v>6514000</v>
      </c>
      <c r="E32" s="6">
        <v>6499000</v>
      </c>
      <c r="F32" s="6">
        <v>6380000</v>
      </c>
      <c r="G32" s="6">
        <v>7357000</v>
      </c>
      <c r="H32" s="6">
        <v>8956000</v>
      </c>
      <c r="I32" s="6">
        <v>7959000</v>
      </c>
      <c r="J32" s="6">
        <v>7110000</v>
      </c>
      <c r="K32" s="6">
        <v>8233000</v>
      </c>
      <c r="L32" s="6">
        <v>8767000</v>
      </c>
      <c r="M32" s="6">
        <v>8777000</v>
      </c>
      <c r="N32" s="6">
        <v>9756000</v>
      </c>
    </row>
    <row r="33" spans="1:14" ht="17.5" customHeight="1" x14ac:dyDescent="0.25">
      <c r="A33" s="8" t="s">
        <v>40</v>
      </c>
      <c r="C33" s="11">
        <f t="shared" ref="C33:N33" si="5">SUM(C29:C32)</f>
        <v>16952000</v>
      </c>
      <c r="D33" s="11">
        <f t="shared" si="5"/>
        <v>20469000</v>
      </c>
      <c r="E33" s="11">
        <f t="shared" si="5"/>
        <v>20912000</v>
      </c>
      <c r="F33" s="11">
        <f t="shared" si="5"/>
        <v>21072000</v>
      </c>
      <c r="G33" s="11">
        <f t="shared" si="5"/>
        <v>25398000</v>
      </c>
      <c r="H33" s="11">
        <f t="shared" si="5"/>
        <v>31913000</v>
      </c>
      <c r="I33" s="11">
        <f t="shared" si="5"/>
        <v>32643000</v>
      </c>
      <c r="J33" s="11">
        <f t="shared" si="5"/>
        <v>30679000</v>
      </c>
      <c r="K33" s="11">
        <f t="shared" si="5"/>
        <v>34117000</v>
      </c>
      <c r="L33" s="11">
        <f t="shared" si="5"/>
        <v>37860000</v>
      </c>
      <c r="M33" s="11">
        <f t="shared" si="5"/>
        <v>36835000</v>
      </c>
      <c r="N33" s="11">
        <f t="shared" si="5"/>
        <v>36515000</v>
      </c>
    </row>
    <row r="34" spans="1:14" ht="16.649999999999999" customHeight="1" x14ac:dyDescent="0.25">
      <c r="C34" s="14"/>
      <c r="D34" s="14"/>
      <c r="E34" s="14"/>
      <c r="F34" s="14"/>
      <c r="G34" s="14"/>
      <c r="H34" s="14"/>
      <c r="I34" s="14"/>
      <c r="J34" s="14"/>
      <c r="K34" s="14"/>
      <c r="L34" s="14"/>
      <c r="M34" s="14"/>
      <c r="N34" s="14"/>
    </row>
    <row r="35" spans="1:14" ht="16.649999999999999" customHeight="1" x14ac:dyDescent="0.25"/>
    <row r="36" spans="1:14" ht="16.649999999999999" customHeight="1" x14ac:dyDescent="0.25"/>
    <row r="37" spans="1:14" ht="16.649999999999999" customHeight="1" x14ac:dyDescent="0.25"/>
    <row r="38" spans="1:14" ht="16.649999999999999" customHeight="1" x14ac:dyDescent="0.25"/>
    <row r="39" spans="1:14" ht="16.649999999999999" customHeight="1" x14ac:dyDescent="0.25"/>
    <row r="40" spans="1:14" ht="16.649999999999999" customHeight="1" x14ac:dyDescent="0.25"/>
    <row r="41" spans="1:14" ht="16.649999999999999" customHeight="1" x14ac:dyDescent="0.25"/>
    <row r="42" spans="1:14" ht="16.649999999999999" customHeight="1" x14ac:dyDescent="0.25"/>
    <row r="43" spans="1:14" ht="16.649999999999999" customHeight="1" x14ac:dyDescent="0.25"/>
    <row r="44" spans="1:14" ht="16.649999999999999" customHeight="1" x14ac:dyDescent="0.25"/>
    <row r="45" spans="1:14" ht="16.649999999999999" customHeight="1" x14ac:dyDescent="0.25"/>
    <row r="46" spans="1:14" ht="16.649999999999999" customHeight="1" x14ac:dyDescent="0.25"/>
    <row r="47" spans="1:14" ht="16.649999999999999" customHeight="1" x14ac:dyDescent="0.25"/>
    <row r="48" spans="1:1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4">
    <mergeCell ref="A3:N3"/>
    <mergeCell ref="A1:N1"/>
    <mergeCell ref="A2:N2"/>
    <mergeCell ref="A27:R27"/>
  </mergeCells>
  <pageMargins left="0.75" right="0.75" top="1" bottom="1" header="0.5" footer="0.5"/>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2"/>
  <sheetViews>
    <sheetView showRuler="0" workbookViewId="0">
      <selection sqref="A1:N1"/>
    </sheetView>
  </sheetViews>
  <sheetFormatPr defaultColWidth="13.36328125" defaultRowHeight="12.5" x14ac:dyDescent="0.25"/>
  <cols>
    <col min="1" max="1" width="66" customWidth="1"/>
    <col min="2" max="2" width="0" hidden="1" customWidth="1"/>
    <col min="3" max="14" width="16.90625" customWidth="1"/>
    <col min="15" max="27" width="20.08984375" customWidth="1"/>
  </cols>
  <sheetData>
    <row r="1" spans="1:15" ht="17.5" customHeight="1" x14ac:dyDescent="0.3">
      <c r="A1" s="35" t="s">
        <v>0</v>
      </c>
      <c r="B1" s="36"/>
      <c r="C1" s="36"/>
      <c r="D1" s="36"/>
      <c r="E1" s="36"/>
      <c r="F1" s="36"/>
      <c r="G1" s="36"/>
      <c r="H1" s="36"/>
      <c r="I1" s="36"/>
      <c r="J1" s="36"/>
      <c r="K1" s="36"/>
      <c r="L1" s="36"/>
      <c r="M1" s="36"/>
      <c r="N1" s="36"/>
    </row>
    <row r="2" spans="1:15" ht="17.5" customHeight="1" x14ac:dyDescent="0.3">
      <c r="A2" s="35" t="s">
        <v>41</v>
      </c>
      <c r="B2" s="36"/>
      <c r="C2" s="36"/>
      <c r="D2" s="36"/>
      <c r="E2" s="36"/>
      <c r="F2" s="36"/>
      <c r="G2" s="36"/>
      <c r="H2" s="36"/>
      <c r="I2" s="36"/>
      <c r="J2" s="36"/>
      <c r="K2" s="36"/>
      <c r="L2" s="36"/>
      <c r="M2" s="36"/>
      <c r="N2" s="36"/>
    </row>
    <row r="3" spans="1:15" ht="17.5" customHeight="1" x14ac:dyDescent="0.3">
      <c r="A3" s="35" t="s">
        <v>2</v>
      </c>
      <c r="B3" s="36"/>
      <c r="C3" s="36"/>
      <c r="D3" s="36"/>
      <c r="E3" s="36"/>
      <c r="F3" s="36"/>
      <c r="G3" s="36"/>
      <c r="H3" s="36"/>
      <c r="I3" s="36"/>
      <c r="J3" s="36"/>
      <c r="K3" s="36"/>
      <c r="L3" s="36"/>
      <c r="M3" s="36"/>
      <c r="N3" s="36"/>
    </row>
    <row r="4" spans="1:15" ht="17.5" customHeight="1" x14ac:dyDescent="0.25"/>
    <row r="5" spans="1:15" ht="17.5" customHeight="1" x14ac:dyDescent="0.3">
      <c r="A5" s="2" t="s">
        <v>3</v>
      </c>
      <c r="C5" s="15" t="s">
        <v>4</v>
      </c>
      <c r="D5" s="15" t="s">
        <v>5</v>
      </c>
      <c r="E5" s="15" t="s">
        <v>6</v>
      </c>
      <c r="F5" s="15" t="s">
        <v>7</v>
      </c>
      <c r="G5" s="15" t="s">
        <v>8</v>
      </c>
      <c r="H5" s="15" t="s">
        <v>9</v>
      </c>
      <c r="I5" s="15" t="s">
        <v>10</v>
      </c>
      <c r="J5" s="15" t="s">
        <v>11</v>
      </c>
      <c r="K5" s="15" t="s">
        <v>12</v>
      </c>
      <c r="L5" s="15" t="s">
        <v>13</v>
      </c>
      <c r="M5" s="15" t="s">
        <v>14</v>
      </c>
      <c r="N5" s="15" t="s">
        <v>15</v>
      </c>
    </row>
    <row r="6" spans="1:15" ht="17.5" customHeight="1" x14ac:dyDescent="0.25">
      <c r="A6" s="4" t="s">
        <v>16</v>
      </c>
      <c r="C6" s="5">
        <v>123189000</v>
      </c>
      <c r="D6" s="5">
        <v>130259000</v>
      </c>
      <c r="E6" s="5">
        <v>138664000</v>
      </c>
      <c r="F6" s="5">
        <v>149018000</v>
      </c>
      <c r="G6" s="5">
        <v>159368000</v>
      </c>
      <c r="H6" s="5">
        <v>164341000</v>
      </c>
      <c r="I6" s="5">
        <v>174851000</v>
      </c>
      <c r="J6" s="5">
        <v>184631000</v>
      </c>
      <c r="K6" s="5">
        <v>188839000</v>
      </c>
      <c r="L6" s="5">
        <v>195036000</v>
      </c>
      <c r="M6" s="5">
        <v>201529000</v>
      </c>
      <c r="N6" s="5">
        <v>213306000</v>
      </c>
    </row>
    <row r="7" spans="1:15" ht="17.5" customHeight="1" x14ac:dyDescent="0.25">
      <c r="A7" s="4" t="s">
        <v>42</v>
      </c>
      <c r="C7" s="6">
        <v>20557000</v>
      </c>
      <c r="D7" s="6">
        <v>23819000</v>
      </c>
      <c r="E7" s="6">
        <v>24144000</v>
      </c>
      <c r="F7" s="6">
        <v>26983000</v>
      </c>
      <c r="G7" s="6">
        <v>30990000</v>
      </c>
      <c r="H7" s="6">
        <v>31138000</v>
      </c>
      <c r="I7" s="6">
        <v>33161000</v>
      </c>
      <c r="J7" s="16">
        <v>39759000</v>
      </c>
      <c r="K7" s="16">
        <v>39801000</v>
      </c>
      <c r="L7" s="16">
        <v>37535000</v>
      </c>
      <c r="M7" s="6">
        <v>39688000</v>
      </c>
      <c r="N7" s="16">
        <v>41447000</v>
      </c>
    </row>
    <row r="8" spans="1:15" ht="17.5" customHeight="1" x14ac:dyDescent="0.25">
      <c r="A8" s="4" t="s">
        <v>43</v>
      </c>
      <c r="C8" s="7">
        <f t="shared" ref="C8:M8" si="0">C6-C7</f>
        <v>102632000</v>
      </c>
      <c r="D8" s="7">
        <f t="shared" si="0"/>
        <v>106440000</v>
      </c>
      <c r="E8" s="7">
        <f t="shared" si="0"/>
        <v>114520000</v>
      </c>
      <c r="F8" s="7">
        <f t="shared" si="0"/>
        <v>122035000</v>
      </c>
      <c r="G8" s="7">
        <f t="shared" si="0"/>
        <v>128378000</v>
      </c>
      <c r="H8" s="7">
        <f t="shared" si="0"/>
        <v>133203000</v>
      </c>
      <c r="I8" s="7">
        <f t="shared" si="0"/>
        <v>141690000</v>
      </c>
      <c r="J8" s="7">
        <f t="shared" si="0"/>
        <v>144872000</v>
      </c>
      <c r="K8" s="7">
        <f t="shared" si="0"/>
        <v>149038000</v>
      </c>
      <c r="L8" s="7">
        <f t="shared" si="0"/>
        <v>157501000</v>
      </c>
      <c r="M8" s="7">
        <f t="shared" si="0"/>
        <v>161841000</v>
      </c>
      <c r="N8" s="7">
        <f>+N6-N7</f>
        <v>171859000</v>
      </c>
    </row>
    <row r="9" spans="1:15" ht="17.5" customHeight="1" x14ac:dyDescent="0.25">
      <c r="A9" s="4" t="s">
        <v>44</v>
      </c>
    </row>
    <row r="10" spans="1:15" ht="17.5" customHeight="1" x14ac:dyDescent="0.25">
      <c r="A10" s="8" t="s">
        <v>45</v>
      </c>
      <c r="C10" s="9">
        <v>52339000</v>
      </c>
      <c r="D10" s="9">
        <v>58101000</v>
      </c>
      <c r="E10" s="9">
        <v>60731000</v>
      </c>
      <c r="F10" s="9">
        <v>69458000</v>
      </c>
      <c r="G10" s="9">
        <v>71505000</v>
      </c>
      <c r="H10" s="9">
        <v>75645000</v>
      </c>
      <c r="I10" s="9">
        <v>74534000</v>
      </c>
      <c r="J10" s="9">
        <v>78348000</v>
      </c>
      <c r="K10" s="9">
        <v>82797000</v>
      </c>
      <c r="L10" s="9">
        <v>81377000</v>
      </c>
      <c r="M10" s="9">
        <v>78954000</v>
      </c>
      <c r="N10" s="9">
        <v>88488000</v>
      </c>
    </row>
    <row r="11" spans="1:15" ht="17.5" customHeight="1" x14ac:dyDescent="0.25">
      <c r="A11" s="8" t="s">
        <v>46</v>
      </c>
      <c r="C11" s="9">
        <v>22682000</v>
      </c>
      <c r="D11" s="9">
        <v>23025000</v>
      </c>
      <c r="E11" s="9">
        <v>25088000</v>
      </c>
      <c r="F11" s="9">
        <v>24905000</v>
      </c>
      <c r="G11" s="9">
        <v>27827000</v>
      </c>
      <c r="H11" s="9">
        <v>28105000</v>
      </c>
      <c r="I11" s="9">
        <v>27377000</v>
      </c>
      <c r="J11" s="9">
        <v>28706000</v>
      </c>
      <c r="K11" s="9">
        <v>29318000</v>
      </c>
      <c r="L11" s="9">
        <v>28081000</v>
      </c>
      <c r="M11" s="9">
        <v>27810000</v>
      </c>
      <c r="N11" s="9">
        <v>27849000</v>
      </c>
    </row>
    <row r="12" spans="1:15" ht="17.5" customHeight="1" x14ac:dyDescent="0.25">
      <c r="A12" s="8" t="s">
        <v>47</v>
      </c>
      <c r="C12" s="6">
        <v>13724000</v>
      </c>
      <c r="D12" s="6">
        <v>13780000</v>
      </c>
      <c r="E12" s="6">
        <v>15016000</v>
      </c>
      <c r="F12" s="6">
        <v>15793000</v>
      </c>
      <c r="G12" s="6">
        <v>16590000</v>
      </c>
      <c r="H12" s="6">
        <v>17262000</v>
      </c>
      <c r="I12" s="6">
        <v>16692000</v>
      </c>
      <c r="J12" s="6">
        <v>17882000</v>
      </c>
      <c r="K12" s="6">
        <v>18782000</v>
      </c>
      <c r="L12" s="6">
        <v>17825000</v>
      </c>
      <c r="M12" s="6">
        <v>18502000</v>
      </c>
      <c r="N12" s="6">
        <v>19459000</v>
      </c>
    </row>
    <row r="13" spans="1:15" ht="17.5" customHeight="1" x14ac:dyDescent="0.3">
      <c r="A13" s="4" t="s">
        <v>48</v>
      </c>
      <c r="C13" s="10">
        <f t="shared" ref="C13:N13" si="1">+SUM(C10:C12)</f>
        <v>88745000</v>
      </c>
      <c r="D13" s="10">
        <f t="shared" si="1"/>
        <v>94906000</v>
      </c>
      <c r="E13" s="10">
        <f t="shared" si="1"/>
        <v>100835000</v>
      </c>
      <c r="F13" s="10">
        <f t="shared" si="1"/>
        <v>110156000</v>
      </c>
      <c r="G13" s="10">
        <f t="shared" si="1"/>
        <v>115922000</v>
      </c>
      <c r="H13" s="10">
        <f t="shared" si="1"/>
        <v>121012000</v>
      </c>
      <c r="I13" s="10">
        <f t="shared" si="1"/>
        <v>118603000</v>
      </c>
      <c r="J13" s="10">
        <f t="shared" si="1"/>
        <v>124936000</v>
      </c>
      <c r="K13" s="10">
        <f t="shared" si="1"/>
        <v>130897000</v>
      </c>
      <c r="L13" s="10">
        <f t="shared" si="1"/>
        <v>127283000</v>
      </c>
      <c r="M13" s="10">
        <f t="shared" si="1"/>
        <v>125266000</v>
      </c>
      <c r="N13" s="10">
        <f t="shared" si="1"/>
        <v>135796000</v>
      </c>
      <c r="O13" s="1"/>
    </row>
    <row r="14" spans="1:15" ht="17.5" customHeight="1" x14ac:dyDescent="0.3">
      <c r="A14" s="4" t="s">
        <v>49</v>
      </c>
      <c r="C14" s="7">
        <f t="shared" ref="C14:M14" si="2">C8-C13</f>
        <v>13887000</v>
      </c>
      <c r="D14" s="7">
        <f t="shared" si="2"/>
        <v>11534000</v>
      </c>
      <c r="E14" s="7">
        <f t="shared" si="2"/>
        <v>13685000</v>
      </c>
      <c r="F14" s="7">
        <f t="shared" si="2"/>
        <v>11879000</v>
      </c>
      <c r="G14" s="7">
        <f t="shared" si="2"/>
        <v>12456000</v>
      </c>
      <c r="H14" s="7">
        <f t="shared" si="2"/>
        <v>12191000</v>
      </c>
      <c r="I14" s="7">
        <f t="shared" si="2"/>
        <v>23087000</v>
      </c>
      <c r="J14" s="7">
        <f t="shared" si="2"/>
        <v>19936000</v>
      </c>
      <c r="K14" s="7">
        <f t="shared" si="2"/>
        <v>18141000</v>
      </c>
      <c r="L14" s="7">
        <f t="shared" si="2"/>
        <v>30218000</v>
      </c>
      <c r="M14" s="7">
        <f t="shared" si="2"/>
        <v>36575000</v>
      </c>
      <c r="N14" s="7">
        <v>36063000</v>
      </c>
      <c r="O14" s="1"/>
    </row>
    <row r="15" spans="1:15" ht="17.5" customHeight="1" x14ac:dyDescent="0.25">
      <c r="A15" s="8" t="s">
        <v>26</v>
      </c>
      <c r="C15" s="9">
        <v>107000</v>
      </c>
      <c r="D15" s="9">
        <v>102000</v>
      </c>
      <c r="E15" s="9">
        <v>115000</v>
      </c>
      <c r="F15" s="9">
        <v>282000</v>
      </c>
      <c r="G15" s="9">
        <v>250000</v>
      </c>
      <c r="H15" s="9">
        <v>693000</v>
      </c>
      <c r="I15" s="9">
        <v>1803000</v>
      </c>
      <c r="J15" s="9">
        <v>3538000</v>
      </c>
      <c r="K15" s="9">
        <v>5095000</v>
      </c>
      <c r="L15" s="9">
        <v>6566000</v>
      </c>
      <c r="M15" s="9">
        <v>7662000</v>
      </c>
      <c r="N15" s="9">
        <v>5377000</v>
      </c>
    </row>
    <row r="16" spans="1:15" ht="17.5" customHeight="1" x14ac:dyDescent="0.25">
      <c r="A16" s="8" t="s">
        <v>27</v>
      </c>
      <c r="C16" s="9">
        <v>-135000</v>
      </c>
      <c r="D16" s="9">
        <v>-144000</v>
      </c>
      <c r="E16" s="9">
        <v>-3594000</v>
      </c>
      <c r="F16" s="9">
        <v>-3629000</v>
      </c>
      <c r="G16" s="9">
        <v>-3576000</v>
      </c>
      <c r="H16" s="9">
        <v>-3588000</v>
      </c>
      <c r="I16" s="9">
        <v>-5082000</v>
      </c>
      <c r="J16" s="9">
        <v>-6755000</v>
      </c>
      <c r="K16" s="9">
        <v>-7339000</v>
      </c>
      <c r="L16" s="9">
        <v>-7750000</v>
      </c>
      <c r="M16" s="9">
        <v>-8119000</v>
      </c>
      <c r="N16" s="9">
        <v>-8131000</v>
      </c>
    </row>
    <row r="17" spans="1:14" ht="17.5" customHeight="1" x14ac:dyDescent="0.25">
      <c r="A17" s="8" t="s">
        <v>28</v>
      </c>
      <c r="C17" s="6">
        <v>-66000</v>
      </c>
      <c r="D17" s="6">
        <v>-471000</v>
      </c>
      <c r="E17" s="6">
        <v>-823000</v>
      </c>
      <c r="F17" s="6">
        <v>-605000</v>
      </c>
      <c r="G17" s="6">
        <v>-944000</v>
      </c>
      <c r="H17" s="6">
        <v>-1863000</v>
      </c>
      <c r="I17" s="6">
        <v>-2073000</v>
      </c>
      <c r="J17" s="6">
        <v>123000</v>
      </c>
      <c r="K17" s="6">
        <v>-547000</v>
      </c>
      <c r="L17" s="6">
        <v>-944000</v>
      </c>
      <c r="M17" s="6">
        <v>-6502000</v>
      </c>
      <c r="N17" s="6">
        <v>-609000</v>
      </c>
    </row>
    <row r="18" spans="1:14" ht="17.5" customHeight="1" x14ac:dyDescent="0.25">
      <c r="A18" s="4" t="s">
        <v>50</v>
      </c>
      <c r="C18" s="7">
        <f t="shared" ref="C18:N18" si="3">C14+C15+C16+C17</f>
        <v>13793000</v>
      </c>
      <c r="D18" s="7">
        <f t="shared" si="3"/>
        <v>11021000</v>
      </c>
      <c r="E18" s="7">
        <f t="shared" si="3"/>
        <v>9383000</v>
      </c>
      <c r="F18" s="7">
        <f t="shared" si="3"/>
        <v>7927000</v>
      </c>
      <c r="G18" s="7">
        <f t="shared" si="3"/>
        <v>8186000</v>
      </c>
      <c r="H18" s="7">
        <f t="shared" si="3"/>
        <v>7433000</v>
      </c>
      <c r="I18" s="7">
        <f t="shared" si="3"/>
        <v>17735000</v>
      </c>
      <c r="J18" s="7">
        <f t="shared" si="3"/>
        <v>16842000</v>
      </c>
      <c r="K18" s="7">
        <f t="shared" si="3"/>
        <v>15350000</v>
      </c>
      <c r="L18" s="7">
        <f t="shared" si="3"/>
        <v>28090000</v>
      </c>
      <c r="M18" s="7">
        <f t="shared" si="3"/>
        <v>29616000</v>
      </c>
      <c r="N18" s="7">
        <f t="shared" si="3"/>
        <v>32700000</v>
      </c>
    </row>
    <row r="19" spans="1:14" ht="17.5" customHeight="1" x14ac:dyDescent="0.25">
      <c r="A19" s="4" t="s">
        <v>51</v>
      </c>
      <c r="C19" s="6">
        <v>-952000</v>
      </c>
      <c r="D19" s="6">
        <v>861000</v>
      </c>
      <c r="E19" s="6">
        <v>1287000</v>
      </c>
      <c r="F19" s="6">
        <v>1987000</v>
      </c>
      <c r="G19" s="6">
        <v>1221000</v>
      </c>
      <c r="H19" s="6">
        <v>1470000</v>
      </c>
      <c r="I19" s="6">
        <v>552000</v>
      </c>
      <c r="J19" s="16">
        <v>2638000</v>
      </c>
      <c r="K19" s="16">
        <v>2287000</v>
      </c>
      <c r="L19" s="16">
        <v>1824000</v>
      </c>
      <c r="M19" s="6">
        <v>1948000</v>
      </c>
      <c r="N19" s="16">
        <v>2542000</v>
      </c>
    </row>
    <row r="20" spans="1:14" ht="17.5" customHeight="1" x14ac:dyDescent="0.25">
      <c r="A20" s="4" t="s">
        <v>52</v>
      </c>
      <c r="C20" s="17">
        <f t="shared" ref="C20:N20" si="4">C18-C19</f>
        <v>14745000</v>
      </c>
      <c r="D20" s="17">
        <f t="shared" si="4"/>
        <v>10160000</v>
      </c>
      <c r="E20" s="17">
        <f t="shared" si="4"/>
        <v>8096000</v>
      </c>
      <c r="F20" s="17">
        <f t="shared" si="4"/>
        <v>5940000</v>
      </c>
      <c r="G20" s="17">
        <f t="shared" si="4"/>
        <v>6965000</v>
      </c>
      <c r="H20" s="17">
        <f t="shared" si="4"/>
        <v>5963000</v>
      </c>
      <c r="I20" s="17">
        <f t="shared" si="4"/>
        <v>17183000</v>
      </c>
      <c r="J20" s="17">
        <f t="shared" si="4"/>
        <v>14204000</v>
      </c>
      <c r="K20" s="17">
        <f t="shared" si="4"/>
        <v>13063000</v>
      </c>
      <c r="L20" s="17">
        <f t="shared" si="4"/>
        <v>26266000</v>
      </c>
      <c r="M20" s="17">
        <f t="shared" si="4"/>
        <v>27668000</v>
      </c>
      <c r="N20" s="17">
        <f t="shared" si="4"/>
        <v>30158000</v>
      </c>
    </row>
    <row r="21" spans="1:14" ht="17.5" customHeight="1" x14ac:dyDescent="0.25">
      <c r="C21" s="14"/>
      <c r="D21" s="14"/>
      <c r="E21" s="14"/>
      <c r="F21" s="14"/>
      <c r="G21" s="14"/>
      <c r="H21" s="14"/>
      <c r="I21" s="14"/>
      <c r="J21" s="14"/>
      <c r="K21" s="14"/>
      <c r="L21" s="14"/>
      <c r="M21" s="14"/>
      <c r="N21" s="14"/>
    </row>
    <row r="22" spans="1:14" ht="17.5" customHeight="1" x14ac:dyDescent="0.25">
      <c r="A22" s="4" t="s">
        <v>53</v>
      </c>
      <c r="C22" s="18">
        <v>130</v>
      </c>
      <c r="D22" s="18">
        <v>90</v>
      </c>
      <c r="E22" s="18">
        <v>70</v>
      </c>
      <c r="F22" s="18">
        <v>50</v>
      </c>
      <c r="G22" s="18">
        <v>60</v>
      </c>
      <c r="H22" s="18">
        <v>50</v>
      </c>
      <c r="I22" s="18">
        <v>150</v>
      </c>
      <c r="J22" s="12">
        <v>0.12</v>
      </c>
      <c r="K22" s="12">
        <v>0.11</v>
      </c>
      <c r="L22" s="12">
        <v>0.22</v>
      </c>
      <c r="M22" s="18">
        <v>230</v>
      </c>
      <c r="N22" s="19">
        <v>0.25</v>
      </c>
    </row>
    <row r="23" spans="1:14" ht="17.5" customHeight="1" x14ac:dyDescent="0.25">
      <c r="J23" s="4"/>
      <c r="K23" s="4"/>
      <c r="L23" s="4"/>
    </row>
    <row r="24" spans="1:14" ht="26.75" customHeight="1" x14ac:dyDescent="0.25">
      <c r="A24" s="4" t="s">
        <v>54</v>
      </c>
      <c r="C24" s="9">
        <v>104531000</v>
      </c>
      <c r="D24" s="9">
        <v>105869000</v>
      </c>
      <c r="E24" s="9">
        <v>106869000</v>
      </c>
      <c r="F24" s="9">
        <v>108235000</v>
      </c>
      <c r="G24" s="9">
        <v>109524000</v>
      </c>
      <c r="H24" s="9">
        <v>111041000</v>
      </c>
      <c r="I24" s="9">
        <v>111937000</v>
      </c>
      <c r="J24" s="9">
        <v>112742000</v>
      </c>
      <c r="K24" s="9">
        <v>113791000</v>
      </c>
      <c r="L24" s="9">
        <v>115131000</v>
      </c>
      <c r="M24" s="9">
        <v>115954000</v>
      </c>
      <c r="N24" s="9">
        <v>116717000</v>
      </c>
    </row>
    <row r="25" spans="1:14" ht="26.75" customHeight="1" x14ac:dyDescent="0.25">
      <c r="A25" s="4" t="s">
        <v>55</v>
      </c>
      <c r="C25" s="9">
        <v>113934000</v>
      </c>
      <c r="D25" s="9">
        <v>113869000</v>
      </c>
      <c r="E25" s="9">
        <v>114983000</v>
      </c>
      <c r="F25" s="9">
        <v>116466000</v>
      </c>
      <c r="G25" s="9">
        <v>117155000</v>
      </c>
      <c r="H25" s="9">
        <v>118057000</v>
      </c>
      <c r="I25" s="9">
        <v>117334000</v>
      </c>
      <c r="J25" s="9">
        <v>117546000</v>
      </c>
      <c r="K25" s="9">
        <v>119264000</v>
      </c>
      <c r="L25" s="9">
        <v>120057000</v>
      </c>
      <c r="M25" s="9">
        <v>121473000</v>
      </c>
      <c r="N25" s="9">
        <v>122023000</v>
      </c>
    </row>
    <row r="26" spans="1:14" ht="16.649999999999999" customHeight="1" x14ac:dyDescent="0.25"/>
    <row r="27" spans="1:14" ht="16.649999999999999" customHeight="1" x14ac:dyDescent="0.25"/>
    <row r="28" spans="1:14" ht="16.649999999999999" customHeight="1" x14ac:dyDescent="0.25"/>
    <row r="29" spans="1:14" ht="16.649999999999999" customHeight="1" x14ac:dyDescent="0.25"/>
    <row r="30" spans="1:14" ht="16.649999999999999" customHeight="1" x14ac:dyDescent="0.25"/>
    <row r="31" spans="1:14" ht="16.649999999999999" customHeight="1" x14ac:dyDescent="0.25"/>
    <row r="32" spans="1:14"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3">
    <mergeCell ref="A3:N3"/>
    <mergeCell ref="A1:N1"/>
    <mergeCell ref="A2:N2"/>
  </mergeCells>
  <pageMargins left="0.75" right="0.75" top="1" bottom="1" header="0.5" footer="0.5"/>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showRuler="0" workbookViewId="0">
      <selection sqref="A1:N1"/>
    </sheetView>
  </sheetViews>
  <sheetFormatPr defaultColWidth="13.36328125" defaultRowHeight="12.5" x14ac:dyDescent="0.25"/>
  <cols>
    <col min="1" max="1" width="66" customWidth="1"/>
    <col min="2" max="2" width="1.1796875" customWidth="1"/>
    <col min="3" max="14" width="16.90625" customWidth="1"/>
    <col min="15" max="27" width="20.08984375" customWidth="1"/>
  </cols>
  <sheetData>
    <row r="1" spans="1:14" ht="17.5" customHeight="1" x14ac:dyDescent="0.3">
      <c r="A1" s="35" t="s">
        <v>0</v>
      </c>
      <c r="B1" s="36"/>
      <c r="C1" s="36"/>
      <c r="D1" s="36"/>
      <c r="E1" s="36"/>
      <c r="F1" s="36"/>
      <c r="G1" s="36"/>
      <c r="H1" s="36"/>
      <c r="I1" s="36"/>
      <c r="J1" s="36"/>
      <c r="K1" s="36"/>
      <c r="L1" s="36"/>
      <c r="M1" s="36"/>
      <c r="N1" s="36"/>
    </row>
    <row r="2" spans="1:14" ht="17.5" customHeight="1" x14ac:dyDescent="0.3">
      <c r="A2" s="35" t="s">
        <v>56</v>
      </c>
      <c r="B2" s="36"/>
      <c r="C2" s="36"/>
      <c r="D2" s="36"/>
      <c r="E2" s="36"/>
      <c r="F2" s="36"/>
      <c r="G2" s="36"/>
      <c r="H2" s="36"/>
      <c r="I2" s="36"/>
      <c r="J2" s="36"/>
      <c r="K2" s="36"/>
      <c r="L2" s="36"/>
      <c r="M2" s="36"/>
      <c r="N2" s="36"/>
    </row>
    <row r="3" spans="1:14" ht="17.5" customHeight="1" x14ac:dyDescent="0.3">
      <c r="A3" s="35" t="s">
        <v>2</v>
      </c>
      <c r="B3" s="36"/>
      <c r="C3" s="36"/>
      <c r="D3" s="36"/>
      <c r="E3" s="36"/>
      <c r="F3" s="36"/>
      <c r="G3" s="36"/>
      <c r="H3" s="36"/>
      <c r="I3" s="36"/>
      <c r="J3" s="36"/>
      <c r="K3" s="36"/>
      <c r="L3" s="36"/>
      <c r="M3" s="36"/>
      <c r="N3" s="36"/>
    </row>
    <row r="4" spans="1:14" ht="17.5" customHeight="1" x14ac:dyDescent="0.25"/>
    <row r="5" spans="1:14" ht="17.5" customHeight="1" x14ac:dyDescent="0.3">
      <c r="A5" s="2" t="s">
        <v>57</v>
      </c>
      <c r="C5" s="15" t="s">
        <v>4</v>
      </c>
      <c r="D5" s="15" t="s">
        <v>5</v>
      </c>
      <c r="E5" s="15" t="s">
        <v>6</v>
      </c>
      <c r="F5" s="15" t="s">
        <v>7</v>
      </c>
      <c r="G5" s="15" t="s">
        <v>8</v>
      </c>
      <c r="H5" s="15" t="s">
        <v>9</v>
      </c>
      <c r="I5" s="15" t="s">
        <v>10</v>
      </c>
      <c r="J5" s="15" t="s">
        <v>11</v>
      </c>
      <c r="K5" s="15" t="s">
        <v>12</v>
      </c>
      <c r="L5" s="15" t="s">
        <v>13</v>
      </c>
      <c r="M5" s="15" t="s">
        <v>14</v>
      </c>
      <c r="N5" s="15" t="s">
        <v>15</v>
      </c>
    </row>
    <row r="6" spans="1:14" ht="17.5" customHeight="1" x14ac:dyDescent="0.3">
      <c r="A6" s="20" t="s">
        <v>58</v>
      </c>
      <c r="C6" s="22"/>
      <c r="D6" s="22"/>
      <c r="E6" s="22"/>
      <c r="F6" s="22"/>
      <c r="G6" s="22"/>
      <c r="H6" s="22"/>
      <c r="I6" s="22"/>
      <c r="J6" s="22"/>
      <c r="K6" s="22"/>
      <c r="L6" s="22"/>
      <c r="M6" s="22"/>
      <c r="N6" s="22"/>
    </row>
    <row r="7" spans="1:14" ht="17.5" customHeight="1" x14ac:dyDescent="0.25">
      <c r="A7" s="4" t="s">
        <v>16</v>
      </c>
      <c r="C7" s="21">
        <v>123189000</v>
      </c>
      <c r="D7" s="21">
        <v>130259000</v>
      </c>
      <c r="E7" s="21">
        <v>138664000</v>
      </c>
      <c r="F7" s="21">
        <v>149018000</v>
      </c>
      <c r="G7" s="21">
        <v>159368000</v>
      </c>
      <c r="H7" s="21">
        <v>164341000</v>
      </c>
      <c r="I7" s="21">
        <v>174851000</v>
      </c>
      <c r="J7" s="21">
        <v>184631000</v>
      </c>
      <c r="K7" s="21">
        <v>188839000</v>
      </c>
      <c r="L7" s="21">
        <v>195036000</v>
      </c>
      <c r="M7" s="21">
        <v>201529000</v>
      </c>
      <c r="N7" s="21">
        <v>213306000</v>
      </c>
    </row>
    <row r="8" spans="1:14" ht="17.5" customHeight="1" x14ac:dyDescent="0.25">
      <c r="A8" s="4" t="s">
        <v>59</v>
      </c>
      <c r="C8" s="9">
        <v>325113000</v>
      </c>
      <c r="D8" s="9">
        <v>334106000</v>
      </c>
      <c r="E8" s="9">
        <v>362308000</v>
      </c>
      <c r="F8" s="9">
        <v>407498000</v>
      </c>
      <c r="G8" s="9">
        <v>404786000</v>
      </c>
      <c r="H8" s="9">
        <v>415378000</v>
      </c>
      <c r="I8" s="9">
        <v>447863000</v>
      </c>
      <c r="J8" s="9">
        <v>502115000</v>
      </c>
      <c r="K8" s="9">
        <v>490076000</v>
      </c>
      <c r="L8" s="9">
        <v>495199000</v>
      </c>
      <c r="M8" s="9">
        <v>518372000</v>
      </c>
      <c r="N8" s="9">
        <v>580779000</v>
      </c>
    </row>
    <row r="9" spans="1:14" ht="17.5" customHeight="1" x14ac:dyDescent="0.25">
      <c r="A9" s="4" t="s">
        <v>60</v>
      </c>
      <c r="C9" s="6">
        <v>-328819000</v>
      </c>
      <c r="D9" s="6">
        <v>-327569000</v>
      </c>
      <c r="E9" s="6">
        <v>-334106000</v>
      </c>
      <c r="F9" s="6">
        <v>-362496000</v>
      </c>
      <c r="G9" s="6">
        <v>-407635000</v>
      </c>
      <c r="H9" s="6">
        <v>-405594000</v>
      </c>
      <c r="I9" s="6">
        <v>-415378000</v>
      </c>
      <c r="J9" s="6">
        <v>-447863000</v>
      </c>
      <c r="K9" s="6">
        <v>-502115000</v>
      </c>
      <c r="L9" s="6">
        <v>-490076000</v>
      </c>
      <c r="M9" s="6">
        <v>-495199000</v>
      </c>
      <c r="N9" s="6">
        <v>-522449000</v>
      </c>
    </row>
    <row r="10" spans="1:14" ht="17.5" customHeight="1" x14ac:dyDescent="0.25">
      <c r="A10" s="4" t="s">
        <v>61</v>
      </c>
      <c r="C10" s="11">
        <f t="shared" ref="C10:M10" si="0">C7+C8+C9</f>
        <v>119483000</v>
      </c>
      <c r="D10" s="11">
        <f t="shared" si="0"/>
        <v>136796000</v>
      </c>
      <c r="E10" s="11">
        <f t="shared" si="0"/>
        <v>166866000</v>
      </c>
      <c r="F10" s="11">
        <f t="shared" si="0"/>
        <v>194020000</v>
      </c>
      <c r="G10" s="11">
        <f t="shared" si="0"/>
        <v>156519000</v>
      </c>
      <c r="H10" s="11">
        <f t="shared" si="0"/>
        <v>174125000</v>
      </c>
      <c r="I10" s="11">
        <f t="shared" si="0"/>
        <v>207336000</v>
      </c>
      <c r="J10" s="11">
        <f t="shared" si="0"/>
        <v>238883000</v>
      </c>
      <c r="K10" s="11">
        <f t="shared" si="0"/>
        <v>176800000</v>
      </c>
      <c r="L10" s="11">
        <f t="shared" si="0"/>
        <v>200159000</v>
      </c>
      <c r="M10" s="11">
        <f t="shared" si="0"/>
        <v>224702000</v>
      </c>
      <c r="N10" s="11">
        <v>271636000</v>
      </c>
    </row>
    <row r="11" spans="1:14" ht="17.5" customHeight="1" x14ac:dyDescent="0.25">
      <c r="C11" s="14"/>
      <c r="D11" s="14"/>
      <c r="E11" s="14"/>
      <c r="F11" s="14"/>
      <c r="G11" s="14"/>
      <c r="H11" s="14"/>
      <c r="I11" s="14"/>
      <c r="J11" s="14"/>
      <c r="K11" s="14"/>
      <c r="L11" s="14"/>
      <c r="M11" s="14"/>
      <c r="N11" s="14"/>
    </row>
    <row r="12" spans="1:14" ht="17.5" customHeight="1" x14ac:dyDescent="0.3">
      <c r="A12" s="20" t="s">
        <v>62</v>
      </c>
    </row>
    <row r="13" spans="1:14" ht="17.5" customHeight="1" x14ac:dyDescent="0.25">
      <c r="A13" s="4" t="s">
        <v>63</v>
      </c>
      <c r="C13" s="21">
        <v>38625000</v>
      </c>
      <c r="D13" s="21">
        <v>16535000</v>
      </c>
      <c r="E13" s="21">
        <v>19633000</v>
      </c>
      <c r="F13" s="21">
        <v>21972000</v>
      </c>
      <c r="G13" s="21">
        <v>32862000</v>
      </c>
      <c r="H13" s="21">
        <v>30518000</v>
      </c>
      <c r="I13" s="21">
        <v>35853000</v>
      </c>
      <c r="J13" s="21">
        <v>31918000</v>
      </c>
      <c r="K13" s="21">
        <v>38746000</v>
      </c>
      <c r="L13" s="21">
        <v>30193000</v>
      </c>
      <c r="M13" s="21">
        <v>42411000</v>
      </c>
      <c r="N13" s="21">
        <v>38505000</v>
      </c>
    </row>
    <row r="14" spans="1:14" ht="17.5" customHeight="1" x14ac:dyDescent="0.25">
      <c r="A14" s="4" t="s">
        <v>64</v>
      </c>
      <c r="C14" s="9">
        <v>-792000</v>
      </c>
      <c r="D14" s="9">
        <v>-1298000</v>
      </c>
      <c r="E14" s="9">
        <v>-881000</v>
      </c>
      <c r="F14" s="9">
        <v>-916000</v>
      </c>
      <c r="G14" s="9">
        <v>-2007000</v>
      </c>
      <c r="H14" s="9">
        <v>-1229000</v>
      </c>
      <c r="I14" s="9">
        <v>-1896000</v>
      </c>
      <c r="J14" s="9">
        <v>-4227000</v>
      </c>
      <c r="K14" s="9">
        <v>-387000</v>
      </c>
      <c r="L14" s="9">
        <v>-711000</v>
      </c>
      <c r="M14" s="9">
        <v>-201000</v>
      </c>
      <c r="N14" s="9">
        <v>-405000</v>
      </c>
    </row>
    <row r="15" spans="1:14" ht="17.5" customHeight="1" x14ac:dyDescent="0.25">
      <c r="A15" s="4" t="s">
        <v>65</v>
      </c>
      <c r="C15" s="6">
        <v>-269000</v>
      </c>
      <c r="D15" s="6">
        <v>-236000</v>
      </c>
      <c r="E15" s="6">
        <v>-293000</v>
      </c>
      <c r="F15" s="6">
        <v>-1876000</v>
      </c>
      <c r="G15" s="6">
        <v>-2804000</v>
      </c>
      <c r="H15" s="6">
        <v>-3523000</v>
      </c>
      <c r="I15" s="6">
        <v>-2451000</v>
      </c>
      <c r="J15" s="6">
        <v>-1011000</v>
      </c>
      <c r="K15" s="6">
        <v>-1023000</v>
      </c>
      <c r="L15" s="6">
        <v>-1790000</v>
      </c>
      <c r="M15" s="6">
        <v>-1894000</v>
      </c>
      <c r="N15" s="6">
        <v>-2345000</v>
      </c>
    </row>
    <row r="16" spans="1:14" ht="17.5" customHeight="1" x14ac:dyDescent="0.25">
      <c r="A16" s="4" t="s">
        <v>66</v>
      </c>
      <c r="C16" s="7">
        <f t="shared" ref="C16:N16" si="1">C13+C14+C15</f>
        <v>37564000</v>
      </c>
      <c r="D16" s="7">
        <f t="shared" si="1"/>
        <v>15001000</v>
      </c>
      <c r="E16" s="7">
        <f t="shared" si="1"/>
        <v>18459000</v>
      </c>
      <c r="F16" s="7">
        <f t="shared" si="1"/>
        <v>19180000</v>
      </c>
      <c r="G16" s="7">
        <f t="shared" si="1"/>
        <v>28051000</v>
      </c>
      <c r="H16" s="7">
        <f t="shared" si="1"/>
        <v>25766000</v>
      </c>
      <c r="I16" s="7">
        <f t="shared" si="1"/>
        <v>31506000</v>
      </c>
      <c r="J16" s="7">
        <f t="shared" si="1"/>
        <v>26680000</v>
      </c>
      <c r="K16" s="7">
        <f t="shared" si="1"/>
        <v>37336000</v>
      </c>
      <c r="L16" s="7">
        <f t="shared" si="1"/>
        <v>27692000</v>
      </c>
      <c r="M16" s="7">
        <f t="shared" si="1"/>
        <v>40316000</v>
      </c>
      <c r="N16" s="7">
        <f t="shared" si="1"/>
        <v>35755000</v>
      </c>
    </row>
    <row r="17" spans="1:14" ht="17.5" customHeight="1" x14ac:dyDescent="0.25">
      <c r="A17" s="4" t="s">
        <v>67</v>
      </c>
      <c r="C17" s="6">
        <v>71000</v>
      </c>
      <c r="D17" s="6">
        <v>79000</v>
      </c>
      <c r="E17" s="6">
        <v>1614000</v>
      </c>
      <c r="F17" s="6">
        <v>3214000</v>
      </c>
      <c r="G17" s="6">
        <v>4051000</v>
      </c>
      <c r="H17" s="6">
        <v>3315000</v>
      </c>
      <c r="I17" s="6">
        <v>3253000</v>
      </c>
      <c r="J17" s="6">
        <v>5428000</v>
      </c>
      <c r="K17" s="6">
        <v>6820000</v>
      </c>
      <c r="L17" s="6">
        <v>12123000</v>
      </c>
      <c r="M17" s="6">
        <v>7843000</v>
      </c>
      <c r="N17" s="6">
        <v>7537000</v>
      </c>
    </row>
    <row r="18" spans="1:14" ht="17.5" customHeight="1" x14ac:dyDescent="0.25">
      <c r="A18" s="4" t="s">
        <v>68</v>
      </c>
      <c r="C18" s="11">
        <f t="shared" ref="C18:N18" si="2">C16+C17</f>
        <v>37635000</v>
      </c>
      <c r="D18" s="11">
        <f t="shared" si="2"/>
        <v>15080000</v>
      </c>
      <c r="E18" s="11">
        <f t="shared" si="2"/>
        <v>20073000</v>
      </c>
      <c r="F18" s="11">
        <f t="shared" si="2"/>
        <v>22394000</v>
      </c>
      <c r="G18" s="11">
        <f t="shared" si="2"/>
        <v>32102000</v>
      </c>
      <c r="H18" s="11">
        <f t="shared" si="2"/>
        <v>29081000</v>
      </c>
      <c r="I18" s="11">
        <f t="shared" si="2"/>
        <v>34759000</v>
      </c>
      <c r="J18" s="11">
        <f t="shared" si="2"/>
        <v>32108000</v>
      </c>
      <c r="K18" s="11">
        <f t="shared" si="2"/>
        <v>44156000</v>
      </c>
      <c r="L18" s="11">
        <f t="shared" si="2"/>
        <v>39815000</v>
      </c>
      <c r="M18" s="11">
        <f t="shared" si="2"/>
        <v>48159000</v>
      </c>
      <c r="N18" s="11">
        <f t="shared" si="2"/>
        <v>43292000</v>
      </c>
    </row>
    <row r="19" spans="1:14" ht="14.15" customHeight="1" x14ac:dyDescent="0.3">
      <c r="A19" s="13" t="s">
        <v>34</v>
      </c>
      <c r="C19" s="23"/>
      <c r="D19" s="23"/>
      <c r="E19" s="23"/>
      <c r="F19" s="23"/>
      <c r="G19" s="23"/>
      <c r="H19" s="23"/>
      <c r="I19" s="23"/>
      <c r="J19" s="23"/>
      <c r="K19" s="23"/>
      <c r="L19" s="23"/>
      <c r="M19" s="23"/>
      <c r="N19" s="23"/>
    </row>
    <row r="20" spans="1:14" ht="15.75" customHeight="1" x14ac:dyDescent="0.25">
      <c r="A20" s="38" t="s">
        <v>69</v>
      </c>
      <c r="B20" s="36"/>
      <c r="C20" s="36"/>
      <c r="D20" s="36"/>
      <c r="E20" s="36"/>
      <c r="F20" s="36"/>
      <c r="G20" s="36"/>
      <c r="H20" s="36"/>
      <c r="I20" s="36"/>
      <c r="J20" s="36"/>
      <c r="K20" s="36"/>
      <c r="L20" s="36"/>
      <c r="M20" s="36"/>
      <c r="N20" s="36"/>
    </row>
    <row r="21" spans="1:14" ht="16.649999999999999" customHeight="1" x14ac:dyDescent="0.25">
      <c r="A21" s="38" t="s">
        <v>70</v>
      </c>
      <c r="B21" s="36"/>
      <c r="C21" s="36"/>
      <c r="D21" s="36"/>
      <c r="E21" s="36"/>
      <c r="F21" s="36"/>
      <c r="G21" s="36"/>
      <c r="H21" s="36"/>
      <c r="I21" s="36"/>
      <c r="J21" s="36"/>
      <c r="K21" s="36"/>
      <c r="L21" s="36"/>
      <c r="M21" s="36"/>
      <c r="N21" s="36"/>
    </row>
    <row r="22" spans="1:14" ht="16.649999999999999" customHeight="1" x14ac:dyDescent="0.25">
      <c r="A22" s="38" t="s">
        <v>71</v>
      </c>
      <c r="B22" s="36"/>
      <c r="C22" s="36"/>
      <c r="D22" s="36"/>
      <c r="E22" s="36"/>
      <c r="F22" s="36"/>
      <c r="G22" s="36"/>
      <c r="H22" s="36"/>
      <c r="I22" s="36"/>
      <c r="J22" s="36"/>
      <c r="K22" s="36"/>
      <c r="L22" s="36"/>
      <c r="M22" s="36"/>
      <c r="N22" s="36"/>
    </row>
    <row r="23" spans="1:14" ht="16.649999999999999" customHeight="1" x14ac:dyDescent="0.25">
      <c r="A23" s="4" t="s">
        <v>72</v>
      </c>
      <c r="C23" s="21">
        <v>-5013000</v>
      </c>
      <c r="D23" s="21">
        <v>3134000</v>
      </c>
      <c r="E23" s="21">
        <v>-2795000</v>
      </c>
      <c r="F23" s="21">
        <v>4391000</v>
      </c>
      <c r="G23" s="21">
        <v>-4036000</v>
      </c>
      <c r="H23" s="21">
        <v>4343000</v>
      </c>
      <c r="I23" s="21">
        <v>-4845000</v>
      </c>
      <c r="J23" s="21">
        <v>5375000</v>
      </c>
      <c r="K23" s="21">
        <v>-4690000</v>
      </c>
      <c r="L23" s="21">
        <v>4419000</v>
      </c>
      <c r="M23" s="21">
        <v>-2236000</v>
      </c>
      <c r="N23" s="21">
        <v>3584000</v>
      </c>
    </row>
    <row r="24" spans="1:14" ht="16.649999999999999" customHeight="1" x14ac:dyDescent="0.25">
      <c r="A24" s="4" t="s">
        <v>73</v>
      </c>
      <c r="C24" s="9">
        <v>-234000</v>
      </c>
      <c r="D24" s="9">
        <v>-614000</v>
      </c>
      <c r="E24" s="9">
        <v>-80000</v>
      </c>
      <c r="F24" s="9">
        <v>0</v>
      </c>
      <c r="G24" s="9">
        <v>0</v>
      </c>
      <c r="H24" s="9">
        <v>0</v>
      </c>
      <c r="I24" s="9">
        <v>0</v>
      </c>
      <c r="J24" s="9">
        <v>0</v>
      </c>
      <c r="K24" s="9">
        <v>0</v>
      </c>
      <c r="L24" s="9">
        <v>0</v>
      </c>
      <c r="M24" s="9">
        <v>0</v>
      </c>
      <c r="N24" s="9">
        <v>0</v>
      </c>
    </row>
    <row r="25" spans="1:14" ht="16.649999999999999" customHeight="1" x14ac:dyDescent="0.25">
      <c r="A25" s="4" t="s">
        <v>74</v>
      </c>
      <c r="C25" s="9">
        <v>-1704000</v>
      </c>
      <c r="D25" s="9">
        <v>-1573000</v>
      </c>
      <c r="E25" s="9">
        <v>-314000</v>
      </c>
      <c r="F25" s="9">
        <v>-2873000</v>
      </c>
      <c r="G25" s="9">
        <v>-728000</v>
      </c>
      <c r="H25" s="9">
        <v>-1269000</v>
      </c>
      <c r="I25" s="9">
        <v>-398000</v>
      </c>
      <c r="J25" s="9">
        <v>-260000</v>
      </c>
      <c r="K25" s="9">
        <v>-238000</v>
      </c>
      <c r="L25" s="9">
        <v>-21000</v>
      </c>
      <c r="M25" s="9">
        <v>-571000</v>
      </c>
      <c r="N25" s="9">
        <v>-8506000</v>
      </c>
    </row>
    <row r="26" spans="1:14" ht="16.649999999999999" customHeight="1" x14ac:dyDescent="0.25">
      <c r="A26" s="4" t="s">
        <v>75</v>
      </c>
      <c r="C26" s="9">
        <v>0</v>
      </c>
      <c r="D26" s="9">
        <v>0</v>
      </c>
      <c r="E26" s="9">
        <v>0</v>
      </c>
      <c r="F26" s="9">
        <v>0</v>
      </c>
      <c r="G26" s="9">
        <v>-838000</v>
      </c>
      <c r="H26" s="9">
        <v>0</v>
      </c>
      <c r="I26" s="9">
        <v>0</v>
      </c>
      <c r="J26" s="9">
        <v>0</v>
      </c>
      <c r="K26" s="9">
        <v>0</v>
      </c>
      <c r="L26" s="9">
        <v>0</v>
      </c>
      <c r="M26" s="9">
        <v>0</v>
      </c>
      <c r="N26" s="9">
        <v>0</v>
      </c>
    </row>
    <row r="27" spans="1:14" ht="16.649999999999999" customHeight="1" x14ac:dyDescent="0.25">
      <c r="A27" s="4" t="s">
        <v>76</v>
      </c>
      <c r="C27" s="9">
        <v>0</v>
      </c>
      <c r="D27" s="9">
        <v>0</v>
      </c>
      <c r="E27" s="9">
        <v>0</v>
      </c>
      <c r="F27" s="9">
        <v>0</v>
      </c>
      <c r="G27" s="9">
        <v>0</v>
      </c>
      <c r="H27" s="9">
        <v>0</v>
      </c>
      <c r="I27" s="9">
        <v>0</v>
      </c>
      <c r="J27" s="9">
        <v>0</v>
      </c>
      <c r="K27" s="9">
        <v>0</v>
      </c>
      <c r="L27" s="9">
        <v>0</v>
      </c>
      <c r="M27" s="9">
        <v>0</v>
      </c>
      <c r="N27" s="9">
        <v>0</v>
      </c>
    </row>
    <row r="28" spans="1:14" ht="16.649999999999999" customHeight="1" x14ac:dyDescent="0.25">
      <c r="A28" s="4" t="s">
        <v>77</v>
      </c>
      <c r="C28" s="9">
        <v>-2808000</v>
      </c>
      <c r="D28" s="9">
        <v>0</v>
      </c>
      <c r="E28" s="9">
        <v>0</v>
      </c>
      <c r="F28" s="9">
        <v>0</v>
      </c>
      <c r="G28" s="9">
        <v>-2697000</v>
      </c>
      <c r="H28" s="9">
        <v>0</v>
      </c>
      <c r="I28" s="9">
        <v>0</v>
      </c>
      <c r="J28" s="9">
        <v>0</v>
      </c>
      <c r="K28" s="9">
        <v>0</v>
      </c>
      <c r="L28" s="9">
        <v>0</v>
      </c>
      <c r="M28" s="9">
        <v>0</v>
      </c>
      <c r="N28" s="9">
        <v>0</v>
      </c>
    </row>
    <row r="29" spans="1:14" ht="37.5" customHeight="1" x14ac:dyDescent="0.25">
      <c r="A29" s="38" t="s">
        <v>78</v>
      </c>
      <c r="B29" s="36"/>
      <c r="C29" s="36"/>
      <c r="D29" s="36"/>
      <c r="E29" s="36"/>
      <c r="F29" s="36"/>
      <c r="G29" s="36"/>
      <c r="H29" s="36"/>
      <c r="I29" s="36"/>
      <c r="J29" s="36"/>
      <c r="K29" s="36"/>
      <c r="L29" s="36"/>
      <c r="M29" s="36"/>
      <c r="N29" s="36"/>
    </row>
    <row r="30" spans="1:14" ht="16.649999999999999" customHeight="1" x14ac:dyDescent="0.25"/>
    <row r="31" spans="1:14" ht="16.649999999999999" customHeight="1" x14ac:dyDescent="0.25"/>
    <row r="32" spans="1:14"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sheetData>
  <mergeCells count="7">
    <mergeCell ref="A22:N22"/>
    <mergeCell ref="A29:N29"/>
    <mergeCell ref="A3:N3"/>
    <mergeCell ref="A1:N1"/>
    <mergeCell ref="A2:N2"/>
    <mergeCell ref="A20:N20"/>
    <mergeCell ref="A21:N21"/>
  </mergeCells>
  <pageMargins left="0.75" right="0.75" top="1" bottom="1" header="0.5" footer="0.5"/>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7"/>
  <sheetViews>
    <sheetView showRuler="0" workbookViewId="0">
      <selection sqref="A1:N1"/>
    </sheetView>
  </sheetViews>
  <sheetFormatPr defaultColWidth="13.36328125" defaultRowHeight="12.5" x14ac:dyDescent="0.25"/>
  <cols>
    <col min="1" max="1" width="73.36328125" customWidth="1"/>
    <col min="2" max="2" width="0" hidden="1" customWidth="1"/>
    <col min="3" max="14" width="16.90625" customWidth="1"/>
    <col min="15" max="27" width="20.08984375" customWidth="1"/>
  </cols>
  <sheetData>
    <row r="1" spans="1:14" ht="16.649999999999999" customHeight="1" x14ac:dyDescent="0.3">
      <c r="A1" s="35" t="s">
        <v>0</v>
      </c>
      <c r="B1" s="36"/>
      <c r="C1" s="36"/>
      <c r="D1" s="36"/>
      <c r="E1" s="36"/>
      <c r="F1" s="36"/>
      <c r="G1" s="36"/>
      <c r="H1" s="36"/>
      <c r="I1" s="36"/>
      <c r="J1" s="36"/>
      <c r="K1" s="36"/>
      <c r="L1" s="36"/>
      <c r="M1" s="36"/>
      <c r="N1" s="36"/>
    </row>
    <row r="2" spans="1:14" ht="16.649999999999999" customHeight="1" x14ac:dyDescent="0.3">
      <c r="A2" s="35" t="s">
        <v>79</v>
      </c>
      <c r="B2" s="36"/>
      <c r="C2" s="36"/>
      <c r="D2" s="36"/>
      <c r="E2" s="36"/>
      <c r="F2" s="36"/>
      <c r="G2" s="36"/>
      <c r="H2" s="36"/>
      <c r="I2" s="36"/>
      <c r="J2" s="36"/>
      <c r="K2" s="36"/>
      <c r="L2" s="36"/>
      <c r="M2" s="36"/>
      <c r="N2" s="36"/>
    </row>
    <row r="3" spans="1:14" ht="16.649999999999999" customHeight="1" x14ac:dyDescent="0.3">
      <c r="A3" s="35" t="s">
        <v>2</v>
      </c>
      <c r="B3" s="36"/>
      <c r="C3" s="36"/>
      <c r="D3" s="36"/>
      <c r="E3" s="36"/>
      <c r="F3" s="36"/>
      <c r="G3" s="36"/>
      <c r="H3" s="36"/>
      <c r="I3" s="36"/>
      <c r="J3" s="36"/>
      <c r="K3" s="36"/>
      <c r="L3" s="36"/>
      <c r="M3" s="36"/>
      <c r="N3" s="36"/>
    </row>
    <row r="4" spans="1:14" ht="16.649999999999999" customHeight="1" x14ac:dyDescent="0.25"/>
    <row r="5" spans="1:14" ht="16.649999999999999" customHeight="1" x14ac:dyDescent="0.3">
      <c r="A5" s="2" t="s">
        <v>80</v>
      </c>
      <c r="C5" s="15" t="s">
        <v>4</v>
      </c>
      <c r="D5" s="15" t="s">
        <v>5</v>
      </c>
      <c r="E5" s="15" t="s">
        <v>6</v>
      </c>
      <c r="F5" s="15" t="s">
        <v>7</v>
      </c>
      <c r="G5" s="15" t="s">
        <v>8</v>
      </c>
      <c r="H5" s="15" t="s">
        <v>9</v>
      </c>
      <c r="I5" s="15" t="s">
        <v>10</v>
      </c>
      <c r="J5" s="15" t="s">
        <v>11</v>
      </c>
      <c r="K5" s="15" t="s">
        <v>12</v>
      </c>
      <c r="L5" s="15" t="s">
        <v>13</v>
      </c>
      <c r="M5" s="15" t="s">
        <v>14</v>
      </c>
      <c r="N5" s="15" t="s">
        <v>15</v>
      </c>
    </row>
    <row r="6" spans="1:14" ht="16.649999999999999" customHeight="1" x14ac:dyDescent="0.3">
      <c r="A6" s="20" t="s">
        <v>81</v>
      </c>
      <c r="C6" s="22"/>
      <c r="D6" s="22"/>
      <c r="E6" s="22"/>
      <c r="F6" s="22"/>
      <c r="G6" s="22"/>
      <c r="H6" s="22"/>
      <c r="I6" s="22"/>
      <c r="J6" s="22"/>
      <c r="K6" s="22"/>
      <c r="L6" s="22"/>
      <c r="M6" s="22"/>
      <c r="N6" s="22"/>
    </row>
    <row r="7" spans="1:14" ht="16.649999999999999" customHeight="1" x14ac:dyDescent="0.25">
      <c r="A7" s="4" t="s">
        <v>18</v>
      </c>
      <c r="C7" s="21">
        <v>101116000</v>
      </c>
      <c r="D7" s="21">
        <v>103834000</v>
      </c>
      <c r="E7" s="21">
        <v>111602000</v>
      </c>
      <c r="F7" s="21">
        <v>118182000</v>
      </c>
      <c r="G7" s="21">
        <v>124438000</v>
      </c>
      <c r="H7" s="21">
        <v>128304000</v>
      </c>
      <c r="I7" s="21">
        <v>136269000</v>
      </c>
      <c r="J7" s="21">
        <v>139391000</v>
      </c>
      <c r="K7" s="21">
        <v>143333000</v>
      </c>
      <c r="L7" s="21">
        <v>151522000</v>
      </c>
      <c r="M7" s="21">
        <v>155775000</v>
      </c>
      <c r="N7" s="21">
        <v>164503000</v>
      </c>
    </row>
    <row r="8" spans="1:14" ht="16.649999999999999" customHeight="1" x14ac:dyDescent="0.25">
      <c r="A8" s="4" t="s">
        <v>82</v>
      </c>
      <c r="C8" s="9">
        <v>937000</v>
      </c>
      <c r="D8" s="9">
        <v>1202000</v>
      </c>
      <c r="E8" s="9">
        <v>1197000</v>
      </c>
      <c r="F8" s="9">
        <v>1110000</v>
      </c>
      <c r="G8" s="9">
        <v>1513000</v>
      </c>
      <c r="H8" s="9">
        <v>2114000</v>
      </c>
      <c r="I8" s="9">
        <v>2341000</v>
      </c>
      <c r="J8" s="9">
        <v>2401000</v>
      </c>
      <c r="K8" s="9">
        <v>2625000</v>
      </c>
      <c r="L8" s="9">
        <v>2906000</v>
      </c>
      <c r="M8" s="9">
        <v>3011000</v>
      </c>
      <c r="N8" s="9">
        <v>2705000</v>
      </c>
    </row>
    <row r="9" spans="1:14" ht="16.649999999999999" customHeight="1" x14ac:dyDescent="0.25">
      <c r="A9" s="4" t="s">
        <v>83</v>
      </c>
      <c r="C9" s="6">
        <v>579000</v>
      </c>
      <c r="D9" s="6">
        <v>1404000</v>
      </c>
      <c r="E9" s="6">
        <v>1721000</v>
      </c>
      <c r="F9" s="6">
        <v>2743000</v>
      </c>
      <c r="G9" s="6">
        <v>2427000</v>
      </c>
      <c r="H9" s="6">
        <v>2785000</v>
      </c>
      <c r="I9" s="6">
        <v>3080000</v>
      </c>
      <c r="J9" s="6">
        <v>3080000</v>
      </c>
      <c r="K9" s="6">
        <v>3080000</v>
      </c>
      <c r="L9" s="6">
        <v>3073000</v>
      </c>
      <c r="M9" s="6">
        <v>3055000</v>
      </c>
      <c r="N9" s="6">
        <v>4651000</v>
      </c>
    </row>
    <row r="10" spans="1:14" ht="16.649999999999999" customHeight="1" x14ac:dyDescent="0.25">
      <c r="A10" s="8" t="s">
        <v>43</v>
      </c>
      <c r="C10" s="11">
        <f t="shared" ref="C10:M10" si="0">C7+C8+C9</f>
        <v>102632000</v>
      </c>
      <c r="D10" s="11">
        <f t="shared" si="0"/>
        <v>106440000</v>
      </c>
      <c r="E10" s="11">
        <f t="shared" si="0"/>
        <v>114520000</v>
      </c>
      <c r="F10" s="11">
        <f t="shared" si="0"/>
        <v>122035000</v>
      </c>
      <c r="G10" s="11">
        <f t="shared" si="0"/>
        <v>128378000</v>
      </c>
      <c r="H10" s="11">
        <f t="shared" si="0"/>
        <v>133203000</v>
      </c>
      <c r="I10" s="11">
        <f t="shared" si="0"/>
        <v>141690000</v>
      </c>
      <c r="J10" s="11">
        <f t="shared" si="0"/>
        <v>144872000</v>
      </c>
      <c r="K10" s="11">
        <f t="shared" si="0"/>
        <v>149038000</v>
      </c>
      <c r="L10" s="11">
        <f t="shared" si="0"/>
        <v>157501000</v>
      </c>
      <c r="M10" s="11">
        <f t="shared" si="0"/>
        <v>161841000</v>
      </c>
      <c r="N10" s="11">
        <v>171859000</v>
      </c>
    </row>
    <row r="11" spans="1:14" ht="16.649999999999999" customHeight="1" x14ac:dyDescent="0.25">
      <c r="C11" s="14"/>
      <c r="D11" s="14"/>
      <c r="E11" s="14"/>
      <c r="F11" s="14"/>
      <c r="G11" s="14"/>
      <c r="H11" s="14"/>
      <c r="I11" s="14"/>
      <c r="J11" s="14"/>
      <c r="K11" s="14"/>
      <c r="L11" s="14"/>
      <c r="M11" s="14"/>
      <c r="N11" s="14"/>
    </row>
    <row r="12" spans="1:14" ht="16.649999999999999" customHeight="1" x14ac:dyDescent="0.25">
      <c r="A12" s="4" t="s">
        <v>84</v>
      </c>
      <c r="C12" s="24">
        <v>0.82</v>
      </c>
      <c r="D12" s="24">
        <v>0.8</v>
      </c>
      <c r="E12" s="24">
        <v>0.8</v>
      </c>
      <c r="F12" s="24">
        <v>0.79</v>
      </c>
      <c r="G12" s="24">
        <v>0.78</v>
      </c>
      <c r="H12" s="24">
        <v>0.78</v>
      </c>
      <c r="I12" s="24">
        <v>0.78</v>
      </c>
      <c r="J12" s="24">
        <v>0.75</v>
      </c>
      <c r="K12" s="24">
        <v>0.76</v>
      </c>
      <c r="L12" s="24">
        <v>0.78</v>
      </c>
      <c r="M12" s="24">
        <v>0.77</v>
      </c>
      <c r="N12" s="24">
        <v>0.77</v>
      </c>
    </row>
    <row r="13" spans="1:14" ht="16.649999999999999" customHeight="1" x14ac:dyDescent="0.25">
      <c r="A13" s="4" t="s">
        <v>85</v>
      </c>
      <c r="C13" s="24">
        <v>0.83</v>
      </c>
      <c r="D13" s="24">
        <v>0.82</v>
      </c>
      <c r="E13" s="24">
        <v>0.83</v>
      </c>
      <c r="F13" s="24">
        <v>0.82</v>
      </c>
      <c r="G13" s="24">
        <v>0.81</v>
      </c>
      <c r="H13" s="24">
        <v>0.81</v>
      </c>
      <c r="I13" s="24">
        <v>0.81</v>
      </c>
      <c r="J13" s="24">
        <v>0.78</v>
      </c>
      <c r="K13" s="24">
        <v>0.79</v>
      </c>
      <c r="L13" s="24">
        <v>0.81</v>
      </c>
      <c r="M13" s="24">
        <v>0.8</v>
      </c>
      <c r="N13" s="24">
        <v>0.81</v>
      </c>
    </row>
    <row r="14" spans="1:14" ht="16.649999999999999" customHeight="1" x14ac:dyDescent="0.25"/>
    <row r="15" spans="1:14" ht="16.649999999999999" customHeight="1" x14ac:dyDescent="0.3">
      <c r="A15" s="20" t="s">
        <v>86</v>
      </c>
    </row>
    <row r="16" spans="1:14" ht="16.649999999999999" customHeight="1" x14ac:dyDescent="0.25">
      <c r="A16" s="4" t="s">
        <v>87</v>
      </c>
      <c r="C16" s="21">
        <v>58635000</v>
      </c>
      <c r="D16" s="21">
        <v>65678000</v>
      </c>
      <c r="E16" s="21">
        <v>68360000</v>
      </c>
      <c r="F16" s="21">
        <v>77485000</v>
      </c>
      <c r="G16" s="21">
        <v>81570000</v>
      </c>
      <c r="H16" s="21">
        <v>88426000</v>
      </c>
      <c r="I16" s="21">
        <v>88123000</v>
      </c>
      <c r="J16" s="21">
        <v>91311000</v>
      </c>
      <c r="K16" s="21">
        <v>97191000</v>
      </c>
      <c r="L16" s="21">
        <v>97800000</v>
      </c>
      <c r="M16" s="21">
        <v>94759000</v>
      </c>
      <c r="N16" s="21">
        <v>103700000</v>
      </c>
    </row>
    <row r="17" spans="1:14" ht="16.649999999999999" customHeight="1" x14ac:dyDescent="0.25">
      <c r="A17" s="4" t="s">
        <v>88</v>
      </c>
      <c r="C17" s="9">
        <v>6296000</v>
      </c>
      <c r="D17" s="9">
        <v>7577000</v>
      </c>
      <c r="E17" s="9">
        <v>7629000</v>
      </c>
      <c r="F17" s="9">
        <v>7908000</v>
      </c>
      <c r="G17" s="9">
        <v>10065000</v>
      </c>
      <c r="H17" s="9">
        <v>12766000</v>
      </c>
      <c r="I17" s="9">
        <v>13589000</v>
      </c>
      <c r="J17" s="9">
        <v>12963000</v>
      </c>
      <c r="K17" s="9">
        <v>14394000</v>
      </c>
      <c r="L17" s="9">
        <v>16423000</v>
      </c>
      <c r="M17" s="9">
        <v>15805000</v>
      </c>
      <c r="N17" s="9">
        <v>14700000</v>
      </c>
    </row>
    <row r="18" spans="1:14" ht="16.649999999999999" customHeight="1" x14ac:dyDescent="0.25">
      <c r="A18" s="4" t="s">
        <v>89</v>
      </c>
      <c r="C18" s="6">
        <v>0</v>
      </c>
      <c r="D18" s="6">
        <v>0</v>
      </c>
      <c r="E18" s="6">
        <v>0</v>
      </c>
      <c r="F18" s="6">
        <v>119000</v>
      </c>
      <c r="G18" s="6">
        <v>0</v>
      </c>
      <c r="H18" s="6">
        <v>15000</v>
      </c>
      <c r="I18" s="6">
        <v>0</v>
      </c>
      <c r="J18" s="6">
        <v>0</v>
      </c>
      <c r="K18" s="6">
        <v>0</v>
      </c>
      <c r="L18" s="6">
        <v>0</v>
      </c>
      <c r="M18" s="6">
        <v>0</v>
      </c>
      <c r="N18" s="6">
        <v>512000</v>
      </c>
    </row>
    <row r="19" spans="1:14" ht="16.649999999999999" customHeight="1" x14ac:dyDescent="0.25">
      <c r="A19" s="8" t="s">
        <v>90</v>
      </c>
      <c r="C19" s="11">
        <f t="shared" ref="C19:N19" si="1">C16-C17-C18</f>
        <v>52339000</v>
      </c>
      <c r="D19" s="11">
        <f t="shared" si="1"/>
        <v>58101000</v>
      </c>
      <c r="E19" s="11">
        <f t="shared" si="1"/>
        <v>60731000</v>
      </c>
      <c r="F19" s="11">
        <f t="shared" si="1"/>
        <v>69458000</v>
      </c>
      <c r="G19" s="11">
        <f t="shared" si="1"/>
        <v>71505000</v>
      </c>
      <c r="H19" s="11">
        <f t="shared" si="1"/>
        <v>75645000</v>
      </c>
      <c r="I19" s="11">
        <f t="shared" si="1"/>
        <v>74534000</v>
      </c>
      <c r="J19" s="11">
        <f t="shared" si="1"/>
        <v>78348000</v>
      </c>
      <c r="K19" s="11">
        <f t="shared" si="1"/>
        <v>82797000</v>
      </c>
      <c r="L19" s="11">
        <f t="shared" si="1"/>
        <v>81377000</v>
      </c>
      <c r="M19" s="11">
        <f t="shared" si="1"/>
        <v>78954000</v>
      </c>
      <c r="N19" s="11">
        <f t="shared" si="1"/>
        <v>88488000</v>
      </c>
    </row>
    <row r="20" spans="1:14" ht="16.649999999999999" customHeight="1" x14ac:dyDescent="0.25">
      <c r="C20" s="14"/>
      <c r="D20" s="14"/>
      <c r="E20" s="14"/>
      <c r="F20" s="14"/>
      <c r="G20" s="14"/>
      <c r="H20" s="14"/>
      <c r="I20" s="14"/>
      <c r="J20" s="14"/>
      <c r="K20" s="14"/>
      <c r="L20" s="14"/>
      <c r="M20" s="14"/>
      <c r="N20" s="14"/>
    </row>
    <row r="21" spans="1:14" ht="16.649999999999999" customHeight="1" x14ac:dyDescent="0.3">
      <c r="A21" s="20" t="s">
        <v>91</v>
      </c>
    </row>
    <row r="22" spans="1:14" ht="16.649999999999999" customHeight="1" x14ac:dyDescent="0.25">
      <c r="A22" s="4" t="s">
        <v>92</v>
      </c>
      <c r="C22" s="21">
        <v>26838000</v>
      </c>
      <c r="D22" s="21">
        <v>28201000</v>
      </c>
      <c r="E22" s="21">
        <v>30675000</v>
      </c>
      <c r="F22" s="21">
        <v>30718000</v>
      </c>
      <c r="G22" s="21">
        <v>34290000</v>
      </c>
      <c r="H22" s="21">
        <v>36228000</v>
      </c>
      <c r="I22" s="21">
        <v>36131000</v>
      </c>
      <c r="J22" s="21">
        <v>36911000</v>
      </c>
      <c r="K22" s="21">
        <v>38183000</v>
      </c>
      <c r="L22" s="21">
        <v>37845000</v>
      </c>
      <c r="M22" s="21">
        <v>37052000</v>
      </c>
      <c r="N22" s="21">
        <v>40083000</v>
      </c>
    </row>
    <row r="23" spans="1:14" ht="16.649999999999999" customHeight="1" x14ac:dyDescent="0.25">
      <c r="A23" s="4" t="s">
        <v>88</v>
      </c>
      <c r="C23" s="9">
        <v>4156000</v>
      </c>
      <c r="D23" s="9">
        <v>5176000</v>
      </c>
      <c r="E23" s="9">
        <v>5587000</v>
      </c>
      <c r="F23" s="9">
        <v>5674000</v>
      </c>
      <c r="G23" s="9">
        <v>6463000</v>
      </c>
      <c r="H23" s="9">
        <v>8077000</v>
      </c>
      <c r="I23" s="9">
        <v>8754000</v>
      </c>
      <c r="J23" s="9">
        <v>8205000</v>
      </c>
      <c r="K23" s="9">
        <v>8865000</v>
      </c>
      <c r="L23" s="9">
        <v>9764000</v>
      </c>
      <c r="M23" s="9">
        <v>9242000</v>
      </c>
      <c r="N23" s="9">
        <v>9354000</v>
      </c>
    </row>
    <row r="24" spans="1:14" ht="16.649999999999999" customHeight="1" x14ac:dyDescent="0.25">
      <c r="A24" s="4" t="s">
        <v>89</v>
      </c>
      <c r="C24" s="6">
        <v>0</v>
      </c>
      <c r="D24" s="6">
        <v>0</v>
      </c>
      <c r="E24" s="6">
        <v>0</v>
      </c>
      <c r="F24" s="6">
        <v>139000</v>
      </c>
      <c r="G24" s="6">
        <v>0</v>
      </c>
      <c r="H24" s="6">
        <v>46000</v>
      </c>
      <c r="I24" s="6">
        <v>0</v>
      </c>
      <c r="J24" s="6">
        <v>0</v>
      </c>
      <c r="K24" s="6">
        <v>0</v>
      </c>
      <c r="L24" s="6">
        <v>0</v>
      </c>
      <c r="M24" s="6">
        <v>0</v>
      </c>
      <c r="N24" s="6">
        <v>2880000</v>
      </c>
    </row>
    <row r="25" spans="1:14" ht="16.649999999999999" customHeight="1" x14ac:dyDescent="0.25">
      <c r="A25" s="8" t="s">
        <v>93</v>
      </c>
      <c r="C25" s="11">
        <f t="shared" ref="C25:N25" si="2">C22-C23-C24</f>
        <v>22682000</v>
      </c>
      <c r="D25" s="11">
        <f t="shared" si="2"/>
        <v>23025000</v>
      </c>
      <c r="E25" s="11">
        <f t="shared" si="2"/>
        <v>25088000</v>
      </c>
      <c r="F25" s="11">
        <f t="shared" si="2"/>
        <v>24905000</v>
      </c>
      <c r="G25" s="11">
        <f t="shared" si="2"/>
        <v>27827000</v>
      </c>
      <c r="H25" s="11">
        <f t="shared" si="2"/>
        <v>28105000</v>
      </c>
      <c r="I25" s="11">
        <f t="shared" si="2"/>
        <v>27377000</v>
      </c>
      <c r="J25" s="11">
        <f t="shared" si="2"/>
        <v>28706000</v>
      </c>
      <c r="K25" s="11">
        <f t="shared" si="2"/>
        <v>29318000</v>
      </c>
      <c r="L25" s="11">
        <f t="shared" si="2"/>
        <v>28081000</v>
      </c>
      <c r="M25" s="11">
        <f t="shared" si="2"/>
        <v>27810000</v>
      </c>
      <c r="N25" s="11">
        <f t="shared" si="2"/>
        <v>27849000</v>
      </c>
    </row>
    <row r="26" spans="1:14" ht="16.649999999999999" customHeight="1" x14ac:dyDescent="0.25">
      <c r="C26" s="14"/>
      <c r="D26" s="14"/>
      <c r="E26" s="14"/>
      <c r="F26" s="14"/>
      <c r="G26" s="14"/>
      <c r="H26" s="14"/>
      <c r="I26" s="14"/>
      <c r="J26" s="14"/>
      <c r="K26" s="14"/>
      <c r="L26" s="14"/>
      <c r="M26" s="14"/>
      <c r="N26" s="14"/>
    </row>
    <row r="27" spans="1:14" ht="16.649999999999999" customHeight="1" x14ac:dyDescent="0.3">
      <c r="A27" s="20" t="s">
        <v>94</v>
      </c>
    </row>
    <row r="28" spans="1:14" ht="16.649999999999999" customHeight="1" x14ac:dyDescent="0.25">
      <c r="A28" s="4" t="s">
        <v>95</v>
      </c>
      <c r="C28" s="21">
        <v>21445000</v>
      </c>
      <c r="D28" s="21">
        <v>21836000</v>
      </c>
      <c r="E28" s="21">
        <v>23785000</v>
      </c>
      <c r="F28" s="21">
        <v>22846000</v>
      </c>
      <c r="G28" s="21">
        <v>26126000</v>
      </c>
      <c r="H28" s="21">
        <v>26870000</v>
      </c>
      <c r="I28" s="21">
        <v>24973000</v>
      </c>
      <c r="J28" s="21">
        <v>25258000</v>
      </c>
      <c r="K28" s="21">
        <v>27115000</v>
      </c>
      <c r="L28" s="21">
        <v>26622000</v>
      </c>
      <c r="M28" s="21">
        <v>31877000</v>
      </c>
      <c r="N28" s="21">
        <v>30567000</v>
      </c>
    </row>
    <row r="29" spans="1:14" ht="16.649999999999999" customHeight="1" x14ac:dyDescent="0.25">
      <c r="A29" s="4" t="s">
        <v>88</v>
      </c>
      <c r="C29" s="9">
        <v>5563000</v>
      </c>
      <c r="D29" s="9">
        <v>6514000</v>
      </c>
      <c r="E29" s="9">
        <v>6499000</v>
      </c>
      <c r="F29" s="9">
        <v>6380000</v>
      </c>
      <c r="G29" s="9">
        <v>7357000</v>
      </c>
      <c r="H29" s="9">
        <v>8956000</v>
      </c>
      <c r="I29" s="9">
        <v>7959000</v>
      </c>
      <c r="J29" s="9">
        <v>7110000</v>
      </c>
      <c r="K29" s="9">
        <v>8233000</v>
      </c>
      <c r="L29" s="9">
        <v>8767000</v>
      </c>
      <c r="M29" s="9">
        <v>8777000</v>
      </c>
      <c r="N29" s="9">
        <v>9756000</v>
      </c>
    </row>
    <row r="30" spans="1:14" ht="16.649999999999999" customHeight="1" x14ac:dyDescent="0.25">
      <c r="A30" s="4" t="s">
        <v>89</v>
      </c>
      <c r="C30" s="9">
        <v>2158000</v>
      </c>
      <c r="D30" s="9">
        <v>1542000</v>
      </c>
      <c r="E30" s="9">
        <v>2270000</v>
      </c>
      <c r="F30" s="9">
        <v>673000</v>
      </c>
      <c r="G30" s="9">
        <v>1341000</v>
      </c>
      <c r="H30" s="9">
        <v>652000</v>
      </c>
      <c r="I30" s="9">
        <v>322000</v>
      </c>
      <c r="J30" s="9">
        <v>266000</v>
      </c>
      <c r="K30" s="9">
        <v>100000</v>
      </c>
      <c r="L30" s="9">
        <v>30000</v>
      </c>
      <c r="M30" s="9">
        <v>4598000</v>
      </c>
      <c r="N30" s="9">
        <v>1352000</v>
      </c>
    </row>
    <row r="31" spans="1:14" ht="16.649999999999999" customHeight="1" x14ac:dyDescent="0.25">
      <c r="A31" s="4" t="s">
        <v>96</v>
      </c>
      <c r="C31" s="6">
        <v>0</v>
      </c>
      <c r="D31" s="6">
        <v>0</v>
      </c>
      <c r="E31" s="6">
        <v>0</v>
      </c>
      <c r="F31" s="6">
        <v>0</v>
      </c>
      <c r="G31" s="6">
        <v>838000</v>
      </c>
      <c r="H31" s="6">
        <v>0</v>
      </c>
      <c r="I31" s="6">
        <v>0</v>
      </c>
      <c r="J31" s="6">
        <v>0</v>
      </c>
      <c r="K31" s="6">
        <v>0</v>
      </c>
      <c r="L31" s="6">
        <v>0</v>
      </c>
      <c r="M31" s="6">
        <v>0</v>
      </c>
      <c r="N31" s="6">
        <v>0</v>
      </c>
    </row>
    <row r="32" spans="1:14" ht="16.649999999999999" customHeight="1" x14ac:dyDescent="0.25">
      <c r="A32" s="8" t="s">
        <v>97</v>
      </c>
      <c r="C32" s="11">
        <f t="shared" ref="C32:N32" si="3">C28-C29-C30-C31</f>
        <v>13724000</v>
      </c>
      <c r="D32" s="11">
        <f t="shared" si="3"/>
        <v>13780000</v>
      </c>
      <c r="E32" s="11">
        <f t="shared" si="3"/>
        <v>15016000</v>
      </c>
      <c r="F32" s="11">
        <f t="shared" si="3"/>
        <v>15793000</v>
      </c>
      <c r="G32" s="11">
        <f t="shared" si="3"/>
        <v>16590000</v>
      </c>
      <c r="H32" s="11">
        <f t="shared" si="3"/>
        <v>17262000</v>
      </c>
      <c r="I32" s="11">
        <f t="shared" si="3"/>
        <v>16692000</v>
      </c>
      <c r="J32" s="11">
        <f t="shared" si="3"/>
        <v>17882000</v>
      </c>
      <c r="K32" s="11">
        <f t="shared" si="3"/>
        <v>18782000</v>
      </c>
      <c r="L32" s="11">
        <f t="shared" si="3"/>
        <v>17825000</v>
      </c>
      <c r="M32" s="11">
        <f t="shared" si="3"/>
        <v>18502000</v>
      </c>
      <c r="N32" s="11">
        <f t="shared" si="3"/>
        <v>19459000</v>
      </c>
    </row>
    <row r="33" spans="1:14" ht="16.649999999999999" customHeight="1" x14ac:dyDescent="0.25">
      <c r="C33" s="14"/>
      <c r="D33" s="14"/>
      <c r="E33" s="14"/>
      <c r="F33" s="14"/>
      <c r="G33" s="14"/>
      <c r="H33" s="14"/>
      <c r="I33" s="14"/>
      <c r="J33" s="14"/>
      <c r="K33" s="14"/>
      <c r="L33" s="14"/>
      <c r="M33" s="14"/>
      <c r="N33" s="14"/>
    </row>
    <row r="34" spans="1:14" ht="26.75" customHeight="1" x14ac:dyDescent="0.3">
      <c r="A34" s="20" t="s">
        <v>98</v>
      </c>
    </row>
    <row r="35" spans="1:14" ht="16.649999999999999" customHeight="1" x14ac:dyDescent="0.25">
      <c r="A35" s="4" t="s">
        <v>25</v>
      </c>
      <c r="C35" s="21">
        <v>-5802000</v>
      </c>
      <c r="D35" s="21">
        <v>-11881000</v>
      </c>
      <c r="E35" s="21">
        <v>-11218000</v>
      </c>
      <c r="F35" s="21">
        <v>-12867000</v>
      </c>
      <c r="G35" s="21">
        <v>-17548000</v>
      </c>
      <c r="H35" s="21">
        <v>-23220000</v>
      </c>
      <c r="I35" s="21">
        <v>-12958000</v>
      </c>
      <c r="J35" s="21">
        <v>-14089000</v>
      </c>
      <c r="K35" s="21">
        <v>-19156000</v>
      </c>
      <c r="L35" s="21">
        <v>-10745000</v>
      </c>
      <c r="M35" s="21">
        <v>-7913000</v>
      </c>
      <c r="N35" s="21">
        <v>-14346000</v>
      </c>
    </row>
    <row r="36" spans="1:14" ht="16.649999999999999" customHeight="1" x14ac:dyDescent="0.25">
      <c r="A36" s="4" t="s">
        <v>82</v>
      </c>
      <c r="C36" s="9">
        <v>16952000</v>
      </c>
      <c r="D36" s="9">
        <v>20469000</v>
      </c>
      <c r="E36" s="9">
        <v>20912000</v>
      </c>
      <c r="F36" s="9">
        <v>21072000</v>
      </c>
      <c r="G36" s="9">
        <v>25398000</v>
      </c>
      <c r="H36" s="9">
        <v>31913000</v>
      </c>
      <c r="I36" s="9">
        <v>32643000</v>
      </c>
      <c r="J36" s="9">
        <v>30679000</v>
      </c>
      <c r="K36" s="9">
        <v>34117000</v>
      </c>
      <c r="L36" s="9">
        <v>37860000</v>
      </c>
      <c r="M36" s="9">
        <v>36835000</v>
      </c>
      <c r="N36" s="9">
        <v>36515000</v>
      </c>
    </row>
    <row r="37" spans="1:14" ht="16.649999999999999" customHeight="1" x14ac:dyDescent="0.25">
      <c r="A37" s="4" t="s">
        <v>74</v>
      </c>
      <c r="C37" s="9">
        <v>2158000</v>
      </c>
      <c r="D37" s="9">
        <v>1542000</v>
      </c>
      <c r="E37" s="9">
        <v>2270000</v>
      </c>
      <c r="F37" s="9">
        <v>931000</v>
      </c>
      <c r="G37" s="9">
        <v>1341000</v>
      </c>
      <c r="H37" s="9">
        <v>713000</v>
      </c>
      <c r="I37" s="9">
        <v>322000</v>
      </c>
      <c r="J37" s="9">
        <v>266000</v>
      </c>
      <c r="K37" s="9">
        <v>100000</v>
      </c>
      <c r="L37" s="9">
        <v>30000</v>
      </c>
      <c r="M37" s="9">
        <v>4598000</v>
      </c>
      <c r="N37" s="9">
        <v>4744000</v>
      </c>
    </row>
    <row r="38" spans="1:14" ht="16.649999999999999" customHeight="1" x14ac:dyDescent="0.25">
      <c r="A38" s="4" t="s">
        <v>23</v>
      </c>
      <c r="C38" s="9">
        <v>0</v>
      </c>
      <c r="D38" s="9">
        <v>0</v>
      </c>
      <c r="E38" s="9">
        <v>0</v>
      </c>
      <c r="F38" s="9">
        <v>0</v>
      </c>
      <c r="G38" s="9">
        <v>0</v>
      </c>
      <c r="H38" s="9">
        <v>0</v>
      </c>
      <c r="I38" s="9">
        <v>0</v>
      </c>
      <c r="J38" s="9">
        <v>0</v>
      </c>
      <c r="K38" s="9">
        <v>0</v>
      </c>
      <c r="L38" s="9">
        <v>0</v>
      </c>
      <c r="M38" s="9">
        <v>0</v>
      </c>
      <c r="N38" s="9">
        <v>4499000</v>
      </c>
    </row>
    <row r="39" spans="1:14" ht="16.649999999999999" customHeight="1" x14ac:dyDescent="0.25">
      <c r="A39" s="4" t="s">
        <v>99</v>
      </c>
      <c r="C39" s="9">
        <v>0</v>
      </c>
      <c r="D39" s="9">
        <v>0</v>
      </c>
      <c r="E39" s="9">
        <v>0</v>
      </c>
      <c r="F39" s="9">
        <v>0</v>
      </c>
      <c r="G39" s="9">
        <v>838000</v>
      </c>
      <c r="H39" s="9">
        <v>0</v>
      </c>
      <c r="I39" s="9">
        <v>0</v>
      </c>
      <c r="J39" s="9">
        <v>0</v>
      </c>
      <c r="K39" s="9">
        <v>0</v>
      </c>
      <c r="L39" s="9">
        <v>0</v>
      </c>
      <c r="M39" s="9">
        <v>0</v>
      </c>
      <c r="N39" s="9">
        <v>0</v>
      </c>
    </row>
    <row r="40" spans="1:14" ht="16.649999999999999" customHeight="1" x14ac:dyDescent="0.25">
      <c r="A40" s="4" t="s">
        <v>83</v>
      </c>
      <c r="C40" s="6">
        <v>579000</v>
      </c>
      <c r="D40" s="6">
        <v>1404000</v>
      </c>
      <c r="E40" s="6">
        <v>1721000</v>
      </c>
      <c r="F40" s="6">
        <v>2743000</v>
      </c>
      <c r="G40" s="6">
        <v>2427000</v>
      </c>
      <c r="H40" s="6">
        <v>2785000</v>
      </c>
      <c r="I40" s="6">
        <v>3080000</v>
      </c>
      <c r="J40" s="6">
        <v>3080000</v>
      </c>
      <c r="K40" s="6">
        <v>3080000</v>
      </c>
      <c r="L40" s="6">
        <v>3073000</v>
      </c>
      <c r="M40" s="6">
        <v>3055000</v>
      </c>
      <c r="N40" s="6">
        <v>4651000</v>
      </c>
    </row>
    <row r="41" spans="1:14" ht="16.649999999999999" customHeight="1" x14ac:dyDescent="0.25">
      <c r="A41" s="8" t="s">
        <v>49</v>
      </c>
      <c r="C41" s="11">
        <f t="shared" ref="C41:M41" si="4">SUM(C35:C40)</f>
        <v>13887000</v>
      </c>
      <c r="D41" s="11">
        <f t="shared" si="4"/>
        <v>11534000</v>
      </c>
      <c r="E41" s="11">
        <f t="shared" si="4"/>
        <v>13685000</v>
      </c>
      <c r="F41" s="11">
        <f t="shared" si="4"/>
        <v>11879000</v>
      </c>
      <c r="G41" s="11">
        <f t="shared" si="4"/>
        <v>12456000</v>
      </c>
      <c r="H41" s="11">
        <f t="shared" si="4"/>
        <v>12191000</v>
      </c>
      <c r="I41" s="11">
        <f t="shared" si="4"/>
        <v>23087000</v>
      </c>
      <c r="J41" s="11">
        <f t="shared" si="4"/>
        <v>19936000</v>
      </c>
      <c r="K41" s="11">
        <f t="shared" si="4"/>
        <v>18141000</v>
      </c>
      <c r="L41" s="11">
        <f t="shared" si="4"/>
        <v>30218000</v>
      </c>
      <c r="M41" s="11">
        <f t="shared" si="4"/>
        <v>36575000</v>
      </c>
      <c r="N41" s="11">
        <v>36063000</v>
      </c>
    </row>
    <row r="42" spans="1:14" ht="16.649999999999999" customHeight="1" x14ac:dyDescent="0.25">
      <c r="C42" s="14"/>
      <c r="D42" s="14"/>
      <c r="E42" s="14"/>
      <c r="F42" s="14"/>
      <c r="G42" s="14"/>
      <c r="H42" s="14"/>
      <c r="I42" s="14"/>
      <c r="J42" s="14"/>
      <c r="K42" s="14"/>
      <c r="L42" s="14"/>
      <c r="M42" s="14"/>
      <c r="N42" s="14"/>
    </row>
    <row r="43" spans="1:14" ht="16.649999999999999" customHeight="1" x14ac:dyDescent="0.25">
      <c r="A43" s="4" t="s">
        <v>100</v>
      </c>
      <c r="C43" s="24">
        <v>-0.05</v>
      </c>
      <c r="D43" s="24">
        <v>-0.09</v>
      </c>
      <c r="E43" s="24">
        <v>-0.08</v>
      </c>
      <c r="F43" s="24">
        <v>-0.09</v>
      </c>
      <c r="G43" s="24">
        <v>-0.11</v>
      </c>
      <c r="H43" s="24">
        <v>-0.14000000000000001</v>
      </c>
      <c r="I43" s="24">
        <v>-7.0000000000000007E-2</v>
      </c>
      <c r="J43" s="24">
        <v>-0.08</v>
      </c>
      <c r="K43" s="24">
        <v>-0.1</v>
      </c>
      <c r="L43" s="24">
        <v>-0.06</v>
      </c>
      <c r="M43" s="24">
        <v>-0.04</v>
      </c>
      <c r="N43" s="24">
        <v>-7.0000000000000007E-2</v>
      </c>
    </row>
    <row r="44" spans="1:14" ht="16.649999999999999" customHeight="1" x14ac:dyDescent="0.25">
      <c r="A44" s="4" t="s">
        <v>101</v>
      </c>
      <c r="C44" s="24">
        <v>0.11</v>
      </c>
      <c r="D44" s="24">
        <v>0.09</v>
      </c>
      <c r="E44" s="24">
        <v>0.1</v>
      </c>
      <c r="F44" s="24">
        <v>0.08</v>
      </c>
      <c r="G44" s="24">
        <v>0.08</v>
      </c>
      <c r="H44" s="24">
        <v>7.0000000000000007E-2</v>
      </c>
      <c r="I44" s="24">
        <v>0.13</v>
      </c>
      <c r="J44" s="25">
        <v>0.11</v>
      </c>
      <c r="K44" s="25">
        <v>0.1</v>
      </c>
      <c r="L44" s="25">
        <v>0.15</v>
      </c>
      <c r="M44" s="25">
        <v>0.18</v>
      </c>
      <c r="N44" s="25">
        <v>0.17</v>
      </c>
    </row>
    <row r="45" spans="1:14" ht="16.649999999999999" customHeight="1" x14ac:dyDescent="0.25"/>
    <row r="46" spans="1:14" ht="16.649999999999999" customHeight="1" x14ac:dyDescent="0.3">
      <c r="A46" s="20" t="s">
        <v>102</v>
      </c>
    </row>
    <row r="47" spans="1:14" ht="15" customHeight="1" x14ac:dyDescent="0.25">
      <c r="A47" s="4" t="s">
        <v>30</v>
      </c>
      <c r="C47" s="21">
        <v>1852000</v>
      </c>
      <c r="D47" s="21">
        <v>-756000</v>
      </c>
      <c r="E47" s="21">
        <v>726000</v>
      </c>
      <c r="F47" s="21">
        <v>-5774000</v>
      </c>
      <c r="G47" s="21">
        <v>2688000</v>
      </c>
      <c r="H47" s="21">
        <v>-479000</v>
      </c>
      <c r="I47" s="21">
        <v>420000</v>
      </c>
      <c r="J47" s="21">
        <v>4304000</v>
      </c>
      <c r="K47" s="21">
        <v>3150000</v>
      </c>
      <c r="L47" s="21">
        <v>3101000</v>
      </c>
      <c r="M47" s="21">
        <v>693000</v>
      </c>
      <c r="N47" s="21">
        <v>3939000</v>
      </c>
    </row>
    <row r="48" spans="1:14" ht="15" customHeight="1" x14ac:dyDescent="0.25">
      <c r="A48" s="4" t="s">
        <v>103</v>
      </c>
      <c r="C48" s="9">
        <v>-4000</v>
      </c>
      <c r="D48" s="9">
        <v>-480000</v>
      </c>
      <c r="E48" s="9">
        <v>-15000</v>
      </c>
      <c r="F48" s="9">
        <v>1116000</v>
      </c>
      <c r="G48" s="9">
        <v>1066000</v>
      </c>
      <c r="H48" s="9">
        <v>188000</v>
      </c>
      <c r="I48" s="9">
        <v>318000</v>
      </c>
      <c r="J48" s="9">
        <v>531000</v>
      </c>
      <c r="K48" s="9">
        <v>917000</v>
      </c>
      <c r="L48" s="9">
        <v>1336000</v>
      </c>
      <c r="M48" s="9">
        <v>-1207000</v>
      </c>
      <c r="N48" s="9">
        <v>971000</v>
      </c>
    </row>
    <row r="49" spans="1:14" ht="15" customHeight="1" x14ac:dyDescent="0.25">
      <c r="A49" s="4" t="s">
        <v>104</v>
      </c>
      <c r="C49" s="9">
        <v>0</v>
      </c>
      <c r="D49" s="9">
        <v>-1137000</v>
      </c>
      <c r="E49" s="9">
        <v>-546000</v>
      </c>
      <c r="F49" s="9">
        <v>-8877000</v>
      </c>
      <c r="G49" s="9">
        <v>-442000</v>
      </c>
      <c r="H49" s="9">
        <v>-2907000</v>
      </c>
      <c r="I49" s="9">
        <v>-958000</v>
      </c>
      <c r="J49" s="9">
        <v>604000</v>
      </c>
      <c r="K49" s="9">
        <v>-54000</v>
      </c>
      <c r="L49" s="9">
        <v>-59000</v>
      </c>
      <c r="M49" s="9">
        <v>-48000</v>
      </c>
      <c r="N49" s="9">
        <v>426000</v>
      </c>
    </row>
    <row r="50" spans="1:14" ht="15" customHeight="1" x14ac:dyDescent="0.25">
      <c r="A50" s="4" t="s">
        <v>105</v>
      </c>
      <c r="C50" s="6">
        <v>2808000</v>
      </c>
      <c r="D50" s="6">
        <v>0</v>
      </c>
      <c r="E50" s="6">
        <v>0</v>
      </c>
      <c r="F50" s="6">
        <v>0</v>
      </c>
      <c r="G50" s="6">
        <v>843000</v>
      </c>
      <c r="H50" s="6">
        <v>770000</v>
      </c>
      <c r="I50" s="6">
        <v>508000</v>
      </c>
      <c r="J50" s="6">
        <v>531000</v>
      </c>
      <c r="K50" s="6">
        <v>0</v>
      </c>
      <c r="L50" s="6">
        <v>0</v>
      </c>
      <c r="M50" s="6">
        <v>0</v>
      </c>
      <c r="N50" s="6">
        <v>0</v>
      </c>
    </row>
    <row r="51" spans="1:14" ht="15" customHeight="1" x14ac:dyDescent="0.25">
      <c r="A51" s="8" t="s">
        <v>51</v>
      </c>
      <c r="C51" s="11">
        <f t="shared" ref="C51:N51" si="5">C47-C48-C49-C50</f>
        <v>-952000</v>
      </c>
      <c r="D51" s="11">
        <f t="shared" si="5"/>
        <v>861000</v>
      </c>
      <c r="E51" s="11">
        <f t="shared" si="5"/>
        <v>1287000</v>
      </c>
      <c r="F51" s="11">
        <f t="shared" si="5"/>
        <v>1987000</v>
      </c>
      <c r="G51" s="11">
        <f t="shared" si="5"/>
        <v>1221000</v>
      </c>
      <c r="H51" s="11">
        <f t="shared" si="5"/>
        <v>1470000</v>
      </c>
      <c r="I51" s="11">
        <f t="shared" si="5"/>
        <v>552000</v>
      </c>
      <c r="J51" s="11">
        <f t="shared" si="5"/>
        <v>2638000</v>
      </c>
      <c r="K51" s="11">
        <f t="shared" si="5"/>
        <v>2287000</v>
      </c>
      <c r="L51" s="11">
        <f t="shared" si="5"/>
        <v>1824000</v>
      </c>
      <c r="M51" s="11">
        <f t="shared" si="5"/>
        <v>1948000</v>
      </c>
      <c r="N51" s="11">
        <f t="shared" si="5"/>
        <v>2542000</v>
      </c>
    </row>
    <row r="52" spans="1:14" ht="15" customHeight="1" x14ac:dyDescent="0.25">
      <c r="C52" s="34"/>
      <c r="D52" s="34"/>
      <c r="E52" s="34"/>
      <c r="F52" s="34"/>
      <c r="G52" s="34"/>
      <c r="H52" s="34"/>
      <c r="I52" s="34"/>
      <c r="J52" s="34"/>
      <c r="K52" s="34"/>
      <c r="L52" s="34"/>
      <c r="M52" s="34"/>
      <c r="N52" s="34"/>
    </row>
    <row r="53" spans="1:14" ht="26.75" customHeight="1" x14ac:dyDescent="0.3">
      <c r="A53" s="20" t="s">
        <v>106</v>
      </c>
    </row>
    <row r="54" spans="1:14" ht="16.649999999999999" customHeight="1" x14ac:dyDescent="0.25">
      <c r="A54" s="4" t="s">
        <v>31</v>
      </c>
      <c r="C54" s="21">
        <v>-7748000</v>
      </c>
      <c r="D54" s="21">
        <v>-11638000</v>
      </c>
      <c r="E54" s="21">
        <v>-16246000</v>
      </c>
      <c r="F54" s="21">
        <v>-11045000</v>
      </c>
      <c r="G54" s="21">
        <v>-24506000</v>
      </c>
      <c r="H54" s="21">
        <v>-27499000</v>
      </c>
      <c r="I54" s="21">
        <v>-18730000</v>
      </c>
      <c r="J54" s="21">
        <v>-21487000</v>
      </c>
      <c r="K54" s="21">
        <v>-25097000</v>
      </c>
      <c r="L54" s="21">
        <v>-15974000</v>
      </c>
      <c r="M54" s="21">
        <v>-15565000</v>
      </c>
      <c r="N54" s="21">
        <v>-21648000</v>
      </c>
    </row>
    <row r="55" spans="1:14" ht="16.649999999999999" customHeight="1" x14ac:dyDescent="0.25">
      <c r="A55" s="4" t="s">
        <v>82</v>
      </c>
      <c r="C55" s="9">
        <v>16952000</v>
      </c>
      <c r="D55" s="9">
        <v>20469000</v>
      </c>
      <c r="E55" s="9">
        <v>20912000</v>
      </c>
      <c r="F55" s="9">
        <v>21072000</v>
      </c>
      <c r="G55" s="9">
        <v>25398000</v>
      </c>
      <c r="H55" s="9">
        <v>31913000</v>
      </c>
      <c r="I55" s="9">
        <v>32643000</v>
      </c>
      <c r="J55" s="9">
        <v>30679000</v>
      </c>
      <c r="K55" s="9">
        <v>34117000</v>
      </c>
      <c r="L55" s="9">
        <v>37860000</v>
      </c>
      <c r="M55" s="9">
        <v>36835000</v>
      </c>
      <c r="N55" s="9">
        <v>36515000</v>
      </c>
    </row>
    <row r="56" spans="1:14" ht="16.649999999999999" customHeight="1" x14ac:dyDescent="0.25">
      <c r="A56" s="4" t="s">
        <v>103</v>
      </c>
      <c r="C56" s="9">
        <v>-4000</v>
      </c>
      <c r="D56" s="9">
        <v>-480000</v>
      </c>
      <c r="E56" s="9">
        <v>-15000</v>
      </c>
      <c r="F56" s="9">
        <v>1116000</v>
      </c>
      <c r="G56" s="9">
        <v>1066000</v>
      </c>
      <c r="H56" s="9">
        <v>188000</v>
      </c>
      <c r="I56" s="9">
        <v>318000</v>
      </c>
      <c r="J56" s="9">
        <v>531000</v>
      </c>
      <c r="K56" s="9">
        <v>917000</v>
      </c>
      <c r="L56" s="9">
        <v>1336000</v>
      </c>
      <c r="M56" s="9">
        <v>-1207000</v>
      </c>
      <c r="N56" s="9">
        <v>971000</v>
      </c>
    </row>
    <row r="57" spans="1:14" ht="16.649999999999999" customHeight="1" x14ac:dyDescent="0.25">
      <c r="A57" s="4" t="s">
        <v>107</v>
      </c>
      <c r="C57" s="9">
        <v>2158000</v>
      </c>
      <c r="D57" s="9">
        <v>1542000</v>
      </c>
      <c r="E57" s="9">
        <v>2270000</v>
      </c>
      <c r="F57" s="9">
        <v>931000</v>
      </c>
      <c r="G57" s="9">
        <v>1341000</v>
      </c>
      <c r="H57" s="9">
        <v>713000</v>
      </c>
      <c r="I57" s="9">
        <v>322000</v>
      </c>
      <c r="J57" s="9">
        <v>266000</v>
      </c>
      <c r="K57" s="9">
        <v>100000</v>
      </c>
      <c r="L57" s="9">
        <v>30000</v>
      </c>
      <c r="M57" s="9">
        <v>4598000</v>
      </c>
      <c r="N57" s="9">
        <v>4744000</v>
      </c>
    </row>
    <row r="58" spans="1:14" ht="16.649999999999999" customHeight="1" x14ac:dyDescent="0.25">
      <c r="A58" s="4" t="s">
        <v>108</v>
      </c>
      <c r="C58" s="9">
        <v>0</v>
      </c>
      <c r="D58" s="9">
        <v>0</v>
      </c>
      <c r="E58" s="9">
        <v>0</v>
      </c>
      <c r="F58" s="9">
        <v>0</v>
      </c>
      <c r="G58" s="9">
        <v>0</v>
      </c>
      <c r="H58" s="9">
        <v>0</v>
      </c>
      <c r="I58" s="9">
        <v>0</v>
      </c>
      <c r="J58" s="9">
        <v>0</v>
      </c>
      <c r="K58" s="9">
        <v>0</v>
      </c>
      <c r="L58" s="9">
        <v>0</v>
      </c>
      <c r="M58" s="9">
        <v>0</v>
      </c>
      <c r="N58" s="9">
        <v>4499000</v>
      </c>
    </row>
    <row r="59" spans="1:14" ht="16.649999999999999" customHeight="1" x14ac:dyDescent="0.25">
      <c r="A59" s="4" t="s">
        <v>99</v>
      </c>
      <c r="C59" s="9">
        <v>0</v>
      </c>
      <c r="D59" s="9">
        <v>0</v>
      </c>
      <c r="E59" s="9">
        <v>0</v>
      </c>
      <c r="F59" s="9">
        <v>0</v>
      </c>
      <c r="G59" s="9">
        <v>838000</v>
      </c>
      <c r="H59" s="9">
        <v>0</v>
      </c>
      <c r="I59" s="9">
        <v>0</v>
      </c>
      <c r="J59" s="9">
        <v>0</v>
      </c>
      <c r="K59" s="9">
        <v>0</v>
      </c>
      <c r="L59" s="9">
        <v>0</v>
      </c>
      <c r="M59" s="9">
        <v>0</v>
      </c>
      <c r="N59" s="9">
        <v>0</v>
      </c>
    </row>
    <row r="60" spans="1:14" ht="16.649999999999999" customHeight="1" x14ac:dyDescent="0.25">
      <c r="A60" s="4" t="s">
        <v>109</v>
      </c>
      <c r="C60" s="9">
        <v>579000</v>
      </c>
      <c r="D60" s="9">
        <v>1404000</v>
      </c>
      <c r="E60" s="9">
        <v>1721000</v>
      </c>
      <c r="F60" s="9">
        <v>2743000</v>
      </c>
      <c r="G60" s="9">
        <v>2427000</v>
      </c>
      <c r="H60" s="9">
        <v>2785000</v>
      </c>
      <c r="I60" s="9">
        <v>3080000</v>
      </c>
      <c r="J60" s="9">
        <v>3080000</v>
      </c>
      <c r="K60" s="9">
        <v>3080000</v>
      </c>
      <c r="L60" s="9">
        <v>3073000</v>
      </c>
      <c r="M60" s="9">
        <v>3055000</v>
      </c>
      <c r="N60" s="9">
        <v>4651000</v>
      </c>
    </row>
    <row r="61" spans="1:14" ht="16.649999999999999" customHeight="1" x14ac:dyDescent="0.25">
      <c r="A61" s="4" t="s">
        <v>104</v>
      </c>
      <c r="C61" s="9">
        <v>0</v>
      </c>
      <c r="D61" s="9">
        <v>-1137000</v>
      </c>
      <c r="E61" s="9">
        <v>-546000</v>
      </c>
      <c r="F61" s="9">
        <v>-8877000</v>
      </c>
      <c r="G61" s="9">
        <v>-442000</v>
      </c>
      <c r="H61" s="9">
        <v>-2907000</v>
      </c>
      <c r="I61" s="9">
        <v>-958000</v>
      </c>
      <c r="J61" s="9">
        <v>604000</v>
      </c>
      <c r="K61" s="9">
        <v>-54000</v>
      </c>
      <c r="L61" s="9">
        <v>-59000</v>
      </c>
      <c r="M61" s="9">
        <v>-48000</v>
      </c>
      <c r="N61" s="9">
        <v>426000</v>
      </c>
    </row>
    <row r="62" spans="1:14" ht="16.649999999999999" customHeight="1" x14ac:dyDescent="0.25">
      <c r="A62" s="4" t="s">
        <v>105</v>
      </c>
      <c r="C62" s="6">
        <v>2808000</v>
      </c>
      <c r="D62" s="6">
        <v>0</v>
      </c>
      <c r="E62" s="6">
        <v>0</v>
      </c>
      <c r="F62" s="6">
        <v>0</v>
      </c>
      <c r="G62" s="6">
        <v>843000</v>
      </c>
      <c r="H62" s="6">
        <v>770000</v>
      </c>
      <c r="I62" s="6">
        <v>508000</v>
      </c>
      <c r="J62" s="6">
        <v>531000</v>
      </c>
      <c r="K62" s="6">
        <v>0</v>
      </c>
      <c r="L62" s="6">
        <v>0</v>
      </c>
      <c r="M62" s="6">
        <v>0</v>
      </c>
      <c r="N62" s="6">
        <v>0</v>
      </c>
    </row>
    <row r="63" spans="1:14" ht="16.649999999999999" customHeight="1" x14ac:dyDescent="0.25">
      <c r="A63" s="8" t="s">
        <v>52</v>
      </c>
      <c r="C63" s="11">
        <f t="shared" ref="C63:M63" si="6">SUM(C54:C62)</f>
        <v>14745000</v>
      </c>
      <c r="D63" s="11">
        <f t="shared" si="6"/>
        <v>10160000</v>
      </c>
      <c r="E63" s="11">
        <f t="shared" si="6"/>
        <v>8096000</v>
      </c>
      <c r="F63" s="11">
        <f t="shared" si="6"/>
        <v>5940000</v>
      </c>
      <c r="G63" s="11">
        <f t="shared" si="6"/>
        <v>6965000</v>
      </c>
      <c r="H63" s="11">
        <f t="shared" si="6"/>
        <v>5963000</v>
      </c>
      <c r="I63" s="11">
        <f t="shared" si="6"/>
        <v>17183000</v>
      </c>
      <c r="J63" s="11">
        <f t="shared" si="6"/>
        <v>14204000</v>
      </c>
      <c r="K63" s="11">
        <f t="shared" si="6"/>
        <v>13063000</v>
      </c>
      <c r="L63" s="11">
        <f t="shared" si="6"/>
        <v>26266000</v>
      </c>
      <c r="M63" s="11">
        <f t="shared" si="6"/>
        <v>27668000</v>
      </c>
      <c r="N63" s="11">
        <v>30158000</v>
      </c>
    </row>
    <row r="64" spans="1:14" ht="16.649999999999999" customHeight="1" x14ac:dyDescent="0.25">
      <c r="C64" s="14"/>
      <c r="D64" s="14"/>
      <c r="E64" s="14"/>
      <c r="F64" s="14"/>
      <c r="G64" s="14"/>
      <c r="H64" s="14"/>
      <c r="I64" s="14"/>
      <c r="J64" s="14"/>
      <c r="K64" s="14"/>
      <c r="L64" s="14"/>
      <c r="M64" s="14"/>
      <c r="N64" s="14"/>
    </row>
    <row r="65" spans="1:14" ht="16.649999999999999" customHeight="1" x14ac:dyDescent="0.25">
      <c r="A65" s="4" t="s">
        <v>110</v>
      </c>
      <c r="C65" s="19">
        <v>-7.0000000000000007E-2</v>
      </c>
      <c r="D65" s="19">
        <v>-0.11</v>
      </c>
      <c r="E65" s="19">
        <v>-0.15</v>
      </c>
      <c r="F65" s="19">
        <v>-0.1</v>
      </c>
      <c r="G65" s="19">
        <v>-0.22</v>
      </c>
      <c r="H65" s="19">
        <v>-0.25</v>
      </c>
      <c r="I65" s="19">
        <v>-0.17</v>
      </c>
      <c r="J65" s="19">
        <v>-0.19</v>
      </c>
      <c r="K65" s="19">
        <v>-0.22</v>
      </c>
      <c r="L65" s="19">
        <v>-0.14000000000000001</v>
      </c>
      <c r="M65" s="19">
        <v>-0.13</v>
      </c>
      <c r="N65" s="19">
        <v>-0.19</v>
      </c>
    </row>
    <row r="66" spans="1:14" ht="16.649999999999999" customHeight="1" x14ac:dyDescent="0.25">
      <c r="A66" s="4" t="s">
        <v>82</v>
      </c>
      <c r="C66" s="26">
        <v>0.16</v>
      </c>
      <c r="D66" s="26">
        <v>0.19</v>
      </c>
      <c r="E66" s="26">
        <v>0.2</v>
      </c>
      <c r="F66" s="26">
        <v>0.19</v>
      </c>
      <c r="G66" s="26">
        <v>0.23</v>
      </c>
      <c r="H66" s="26">
        <v>0.28999999999999998</v>
      </c>
      <c r="I66" s="26">
        <v>0.28999999999999998</v>
      </c>
      <c r="J66" s="26">
        <v>0.27</v>
      </c>
      <c r="K66" s="26">
        <v>0.3</v>
      </c>
      <c r="L66" s="26">
        <v>0.33</v>
      </c>
      <c r="M66" s="26">
        <v>0.32</v>
      </c>
      <c r="N66" s="27">
        <v>0.31</v>
      </c>
    </row>
    <row r="67" spans="1:14" ht="16.649999999999999" customHeight="1" x14ac:dyDescent="0.25">
      <c r="A67" s="4" t="s">
        <v>103</v>
      </c>
      <c r="C67" s="28">
        <v>0</v>
      </c>
      <c r="D67" s="28">
        <v>0</v>
      </c>
      <c r="E67" s="28">
        <v>0</v>
      </c>
      <c r="F67" s="27">
        <v>0.01</v>
      </c>
      <c r="G67" s="27">
        <v>0.01</v>
      </c>
      <c r="H67" s="28">
        <v>0</v>
      </c>
      <c r="I67" s="28">
        <v>0</v>
      </c>
      <c r="J67" s="28">
        <v>0</v>
      </c>
      <c r="K67" s="28">
        <v>0</v>
      </c>
      <c r="L67" s="27">
        <v>0.01</v>
      </c>
      <c r="M67" s="27">
        <v>-0.01</v>
      </c>
      <c r="N67" s="27">
        <v>0.01</v>
      </c>
    </row>
    <row r="68" spans="1:14" ht="16.649999999999999" customHeight="1" x14ac:dyDescent="0.25">
      <c r="A68" s="4" t="s">
        <v>107</v>
      </c>
      <c r="C68" s="27">
        <v>0.02</v>
      </c>
      <c r="D68" s="27">
        <v>0.02</v>
      </c>
      <c r="E68" s="27">
        <v>0.02</v>
      </c>
      <c r="F68" s="27">
        <v>0.01</v>
      </c>
      <c r="G68" s="27">
        <v>0.01</v>
      </c>
      <c r="H68" s="27">
        <v>0.01</v>
      </c>
      <c r="I68" s="28">
        <v>0</v>
      </c>
      <c r="J68" s="28">
        <v>0</v>
      </c>
      <c r="K68" s="28">
        <v>0</v>
      </c>
      <c r="L68" s="28">
        <v>0</v>
      </c>
      <c r="M68" s="27">
        <v>0.04</v>
      </c>
      <c r="N68" s="27">
        <v>0.04</v>
      </c>
    </row>
    <row r="69" spans="1:14" ht="16.649999999999999" customHeight="1" x14ac:dyDescent="0.25">
      <c r="A69" s="4" t="s">
        <v>108</v>
      </c>
      <c r="C69" s="28">
        <v>0</v>
      </c>
      <c r="D69" s="28">
        <v>0</v>
      </c>
      <c r="E69" s="28">
        <v>0</v>
      </c>
      <c r="F69" s="28">
        <v>0</v>
      </c>
      <c r="G69" s="28">
        <v>0</v>
      </c>
      <c r="H69" s="28">
        <v>0</v>
      </c>
      <c r="I69" s="28">
        <v>0</v>
      </c>
      <c r="J69" s="28">
        <v>0</v>
      </c>
      <c r="K69" s="28">
        <v>0</v>
      </c>
      <c r="L69" s="28">
        <v>0</v>
      </c>
      <c r="M69" s="28">
        <v>0</v>
      </c>
      <c r="N69" s="27">
        <v>0.04</v>
      </c>
    </row>
    <row r="70" spans="1:14" ht="16.649999999999999" customHeight="1" x14ac:dyDescent="0.25">
      <c r="A70" s="4" t="s">
        <v>99</v>
      </c>
      <c r="C70" s="28">
        <v>0</v>
      </c>
      <c r="D70" s="28">
        <v>0</v>
      </c>
      <c r="E70" s="28">
        <v>0</v>
      </c>
      <c r="F70" s="28">
        <v>0</v>
      </c>
      <c r="G70" s="27">
        <v>0.01</v>
      </c>
      <c r="H70" s="28">
        <v>0</v>
      </c>
      <c r="I70" s="28">
        <v>0</v>
      </c>
      <c r="J70" s="28">
        <v>0</v>
      </c>
      <c r="K70" s="28">
        <v>0</v>
      </c>
      <c r="L70" s="28">
        <v>0</v>
      </c>
      <c r="M70" s="28">
        <v>0</v>
      </c>
      <c r="N70" s="28">
        <v>0</v>
      </c>
    </row>
    <row r="71" spans="1:14" ht="16.649999999999999" customHeight="1" x14ac:dyDescent="0.25">
      <c r="A71" s="4" t="s">
        <v>109</v>
      </c>
      <c r="C71" s="28">
        <v>0</v>
      </c>
      <c r="D71" s="27">
        <v>0.01</v>
      </c>
      <c r="E71" s="27">
        <v>0.02</v>
      </c>
      <c r="F71" s="27">
        <v>0.02</v>
      </c>
      <c r="G71" s="27">
        <v>0.02</v>
      </c>
      <c r="H71" s="27">
        <v>0.02</v>
      </c>
      <c r="I71" s="27">
        <v>0.03</v>
      </c>
      <c r="J71" s="27">
        <v>0.03</v>
      </c>
      <c r="K71" s="27">
        <v>0.03</v>
      </c>
      <c r="L71" s="27">
        <v>0.03</v>
      </c>
      <c r="M71" s="27">
        <v>0.02</v>
      </c>
      <c r="N71" s="27">
        <v>0.04</v>
      </c>
    </row>
    <row r="72" spans="1:14" ht="16.649999999999999" customHeight="1" x14ac:dyDescent="0.25">
      <c r="A72" s="4" t="s">
        <v>104</v>
      </c>
      <c r="C72" s="28">
        <v>0</v>
      </c>
      <c r="D72" s="27">
        <v>-0.01</v>
      </c>
      <c r="E72" s="27">
        <v>-0.01</v>
      </c>
      <c r="F72" s="27">
        <v>-0.08</v>
      </c>
      <c r="G72" s="27">
        <v>-0.01</v>
      </c>
      <c r="H72" s="27">
        <v>-0.03</v>
      </c>
      <c r="I72" s="27">
        <v>-0.01</v>
      </c>
      <c r="J72" s="27">
        <v>0.01</v>
      </c>
      <c r="K72" s="28">
        <v>0</v>
      </c>
      <c r="L72" s="28">
        <v>0</v>
      </c>
      <c r="M72" s="28">
        <v>0</v>
      </c>
      <c r="N72" s="28">
        <v>0</v>
      </c>
    </row>
    <row r="73" spans="1:14" ht="16.649999999999999" customHeight="1" x14ac:dyDescent="0.25">
      <c r="A73" s="4" t="s">
        <v>105</v>
      </c>
      <c r="C73" s="27">
        <v>0.03</v>
      </c>
      <c r="D73" s="28">
        <v>0</v>
      </c>
      <c r="E73" s="28">
        <v>0</v>
      </c>
      <c r="F73" s="28">
        <v>0</v>
      </c>
      <c r="G73" s="27">
        <v>0.01</v>
      </c>
      <c r="H73" s="27">
        <v>0.01</v>
      </c>
      <c r="I73" s="27">
        <v>0.01</v>
      </c>
      <c r="J73" s="27">
        <v>0.01</v>
      </c>
      <c r="K73" s="28">
        <v>0</v>
      </c>
      <c r="L73" s="28">
        <v>0</v>
      </c>
      <c r="M73" s="28">
        <v>0</v>
      </c>
      <c r="N73" s="28">
        <v>0</v>
      </c>
    </row>
    <row r="74" spans="1:14" ht="16.649999999999999" customHeight="1" x14ac:dyDescent="0.25">
      <c r="A74" s="4" t="s">
        <v>111</v>
      </c>
      <c r="C74" s="29">
        <v>-0.01</v>
      </c>
      <c r="D74" s="29">
        <v>-0.01</v>
      </c>
      <c r="E74" s="29">
        <v>-0.01</v>
      </c>
      <c r="F74" s="30">
        <v>0</v>
      </c>
      <c r="G74" s="30">
        <v>0</v>
      </c>
      <c r="H74" s="30">
        <v>0</v>
      </c>
      <c r="I74" s="30">
        <v>0</v>
      </c>
      <c r="J74" s="29">
        <v>-0.01</v>
      </c>
      <c r="K74" s="30">
        <v>0</v>
      </c>
      <c r="L74" s="29">
        <v>-0.01</v>
      </c>
      <c r="M74" s="29">
        <v>-0.01</v>
      </c>
      <c r="N74" s="30">
        <v>0</v>
      </c>
    </row>
    <row r="75" spans="1:14" ht="16.649999999999999" customHeight="1" x14ac:dyDescent="0.25">
      <c r="A75" s="8" t="s">
        <v>53</v>
      </c>
      <c r="C75" s="31">
        <f t="shared" ref="C75:M75" si="7">SUM(C65:C74)</f>
        <v>0.13</v>
      </c>
      <c r="D75" s="31">
        <f t="shared" si="7"/>
        <v>9.0000000000000011E-2</v>
      </c>
      <c r="E75" s="31">
        <f t="shared" si="7"/>
        <v>7.0000000000000034E-2</v>
      </c>
      <c r="F75" s="31">
        <f t="shared" si="7"/>
        <v>4.9999999999999975E-2</v>
      </c>
      <c r="G75" s="31">
        <f t="shared" si="7"/>
        <v>6.0000000000000012E-2</v>
      </c>
      <c r="H75" s="31">
        <f t="shared" si="7"/>
        <v>4.9999999999999982E-2</v>
      </c>
      <c r="I75" s="31">
        <f t="shared" si="7"/>
        <v>0.14999999999999997</v>
      </c>
      <c r="J75" s="31">
        <f t="shared" si="7"/>
        <v>0.12000000000000001</v>
      </c>
      <c r="K75" s="31">
        <f t="shared" si="7"/>
        <v>0.10999999999999999</v>
      </c>
      <c r="L75" s="31">
        <f t="shared" si="7"/>
        <v>0.22</v>
      </c>
      <c r="M75" s="31">
        <f t="shared" si="7"/>
        <v>0.22999999999999998</v>
      </c>
      <c r="N75" s="31">
        <v>0.25</v>
      </c>
    </row>
    <row r="76" spans="1:14" ht="16.649999999999999" customHeight="1" x14ac:dyDescent="0.25">
      <c r="C76" s="14"/>
      <c r="D76" s="14"/>
      <c r="E76" s="14"/>
      <c r="F76" s="14"/>
      <c r="G76" s="14"/>
      <c r="H76" s="14"/>
      <c r="I76" s="14"/>
      <c r="J76" s="14"/>
      <c r="K76" s="14"/>
      <c r="L76" s="14"/>
      <c r="M76" s="14"/>
      <c r="N76" s="14"/>
    </row>
    <row r="77" spans="1:14" ht="15.75" customHeight="1" x14ac:dyDescent="0.25">
      <c r="A77" s="4" t="s">
        <v>54</v>
      </c>
      <c r="C77" s="9">
        <v>104531000</v>
      </c>
      <c r="D77" s="9">
        <v>105869000</v>
      </c>
      <c r="E77" s="9">
        <v>106869000</v>
      </c>
      <c r="F77" s="9">
        <v>108235000</v>
      </c>
      <c r="G77" s="9">
        <v>109524000</v>
      </c>
      <c r="H77" s="9">
        <v>111041000</v>
      </c>
      <c r="I77" s="9">
        <v>111937000</v>
      </c>
      <c r="J77" s="9">
        <v>112742000</v>
      </c>
      <c r="K77" s="9">
        <v>113791000</v>
      </c>
      <c r="L77" s="9">
        <v>115131000</v>
      </c>
      <c r="M77" s="9">
        <v>115954000</v>
      </c>
      <c r="N77" s="9">
        <v>116717000</v>
      </c>
    </row>
    <row r="78" spans="1:14" ht="29.15" customHeight="1" x14ac:dyDescent="0.25">
      <c r="J78" s="32"/>
      <c r="K78" s="32"/>
      <c r="L78" s="32"/>
      <c r="M78" s="32"/>
    </row>
    <row r="79" spans="1:14" ht="29.15" customHeight="1" x14ac:dyDescent="0.25">
      <c r="A79" s="4" t="s">
        <v>112</v>
      </c>
      <c r="C79" s="9">
        <v>113934000</v>
      </c>
      <c r="D79" s="9">
        <v>113869000</v>
      </c>
      <c r="E79" s="9">
        <v>114983000</v>
      </c>
      <c r="F79" s="9">
        <v>116466000</v>
      </c>
      <c r="G79" s="9">
        <v>117155000</v>
      </c>
      <c r="H79" s="9">
        <v>118057000</v>
      </c>
      <c r="I79" s="9">
        <v>117334000</v>
      </c>
      <c r="J79" s="9">
        <v>117546000</v>
      </c>
      <c r="K79" s="9">
        <v>119264000</v>
      </c>
      <c r="L79" s="9">
        <v>120057000</v>
      </c>
      <c r="M79" s="9">
        <v>121473000</v>
      </c>
      <c r="N79" s="9">
        <v>122023000</v>
      </c>
    </row>
    <row r="80" spans="1:14" ht="16.649999999999999" customHeight="1" x14ac:dyDescent="0.25"/>
    <row r="81" spans="1:14" ht="15.75" customHeight="1" x14ac:dyDescent="0.25">
      <c r="A81" s="38" t="s">
        <v>113</v>
      </c>
      <c r="B81" s="36"/>
      <c r="C81" s="36"/>
      <c r="D81" s="36"/>
      <c r="E81" s="36"/>
      <c r="F81" s="36"/>
      <c r="G81" s="36"/>
      <c r="H81" s="36"/>
      <c r="I81" s="36"/>
      <c r="J81" s="36"/>
      <c r="K81" s="36"/>
      <c r="L81" s="36"/>
      <c r="M81" s="36"/>
      <c r="N81" s="36"/>
    </row>
    <row r="82" spans="1:14" ht="15.75" customHeight="1" x14ac:dyDescent="0.25">
      <c r="A82" s="38" t="s">
        <v>114</v>
      </c>
      <c r="B82" s="36"/>
      <c r="C82" s="36"/>
      <c r="D82" s="36"/>
      <c r="E82" s="36"/>
      <c r="F82" s="36"/>
      <c r="G82" s="36"/>
      <c r="H82" s="36"/>
      <c r="I82" s="36"/>
      <c r="J82" s="36"/>
      <c r="K82" s="36"/>
      <c r="L82" s="36"/>
      <c r="M82" s="36"/>
      <c r="N82" s="36"/>
    </row>
    <row r="83" spans="1:14" ht="15.75" customHeight="1" x14ac:dyDescent="0.25">
      <c r="A83" s="38" t="s">
        <v>115</v>
      </c>
      <c r="B83" s="36"/>
      <c r="C83" s="36"/>
      <c r="D83" s="36"/>
      <c r="E83" s="36"/>
      <c r="F83" s="36"/>
      <c r="G83" s="36"/>
      <c r="H83" s="36"/>
      <c r="I83" s="36"/>
      <c r="J83" s="36"/>
      <c r="K83" s="36"/>
      <c r="L83" s="36"/>
      <c r="M83" s="36"/>
      <c r="N83" s="36"/>
    </row>
    <row r="84" spans="1:14" ht="15.75" customHeight="1" x14ac:dyDescent="0.25">
      <c r="A84" s="38" t="s">
        <v>116</v>
      </c>
      <c r="B84" s="36"/>
      <c r="C84" s="36"/>
      <c r="D84" s="36"/>
      <c r="E84" s="36"/>
      <c r="F84" s="36"/>
      <c r="G84" s="36"/>
      <c r="H84" s="36"/>
      <c r="I84" s="36"/>
      <c r="J84" s="36"/>
      <c r="K84" s="36"/>
      <c r="L84" s="36"/>
      <c r="M84" s="36"/>
      <c r="N84" s="36"/>
    </row>
    <row r="85" spans="1:14" ht="60" customHeight="1" x14ac:dyDescent="0.25">
      <c r="A85" s="38" t="s">
        <v>117</v>
      </c>
      <c r="B85" s="36"/>
      <c r="C85" s="36"/>
      <c r="D85" s="36"/>
      <c r="E85" s="36"/>
      <c r="F85" s="36"/>
      <c r="G85" s="36"/>
      <c r="H85" s="36"/>
      <c r="I85" s="36"/>
      <c r="J85" s="36"/>
      <c r="K85" s="36"/>
      <c r="L85" s="36"/>
      <c r="M85" s="36"/>
      <c r="N85" s="36"/>
    </row>
    <row r="86" spans="1:14" ht="26.75" customHeight="1" x14ac:dyDescent="0.25">
      <c r="A86" s="38" t="s">
        <v>118</v>
      </c>
      <c r="B86" s="36"/>
      <c r="C86" s="36"/>
      <c r="D86" s="36"/>
      <c r="E86" s="36"/>
      <c r="F86" s="36"/>
      <c r="G86" s="36"/>
      <c r="H86" s="36"/>
      <c r="I86" s="36"/>
      <c r="J86" s="36"/>
      <c r="K86" s="36"/>
      <c r="L86" s="36"/>
      <c r="M86" s="36"/>
      <c r="N86" s="36"/>
    </row>
    <row r="87" spans="1:14" ht="26.75" customHeight="1" x14ac:dyDescent="0.25">
      <c r="A87" s="38" t="s">
        <v>119</v>
      </c>
      <c r="B87" s="36"/>
      <c r="C87" s="36"/>
      <c r="D87" s="36"/>
      <c r="E87" s="36"/>
      <c r="F87" s="36"/>
      <c r="G87" s="36"/>
      <c r="H87" s="36"/>
      <c r="I87" s="36"/>
      <c r="J87" s="36"/>
      <c r="K87" s="36"/>
      <c r="L87" s="36"/>
      <c r="M87" s="36"/>
      <c r="N87" s="36"/>
    </row>
    <row r="88" spans="1:14" ht="14.15" customHeight="1" x14ac:dyDescent="0.25">
      <c r="A88" s="33"/>
    </row>
    <row r="89" spans="1:14" ht="16.649999999999999" customHeight="1" x14ac:dyDescent="0.25"/>
    <row r="90" spans="1:14" ht="16.649999999999999" customHeight="1" x14ac:dyDescent="0.25"/>
    <row r="91" spans="1:14" ht="16.649999999999999" customHeight="1" x14ac:dyDescent="0.25"/>
    <row r="92" spans="1:14" ht="16.649999999999999" customHeight="1" x14ac:dyDescent="0.25"/>
    <row r="93" spans="1:14" ht="16.649999999999999" customHeight="1" x14ac:dyDescent="0.25"/>
    <row r="94" spans="1:14" ht="16.649999999999999" customHeight="1" x14ac:dyDescent="0.25"/>
    <row r="95" spans="1:14" ht="16.649999999999999" customHeight="1" x14ac:dyDescent="0.25"/>
    <row r="96" spans="1:14"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sheetData>
  <mergeCells count="10">
    <mergeCell ref="A1:N1"/>
    <mergeCell ref="A2:N2"/>
    <mergeCell ref="A82:N82"/>
    <mergeCell ref="A83:N83"/>
    <mergeCell ref="A81:N81"/>
    <mergeCell ref="A87:N87"/>
    <mergeCell ref="A86:N86"/>
    <mergeCell ref="A84:N84"/>
    <mergeCell ref="A85:N85"/>
    <mergeCell ref="A3:N3"/>
  </mergeCells>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9"/>
  <sheetViews>
    <sheetView showRuler="0" workbookViewId="0">
      <selection sqref="A1:J36"/>
    </sheetView>
  </sheetViews>
  <sheetFormatPr defaultColWidth="13.36328125" defaultRowHeight="12.5" x14ac:dyDescent="0.25"/>
  <cols>
    <col min="1" max="26" width="20.08984375" customWidth="1"/>
  </cols>
  <sheetData>
    <row r="1" spans="1:10" ht="16.649999999999999" customHeight="1" x14ac:dyDescent="0.25">
      <c r="A1" s="38" t="s">
        <v>120</v>
      </c>
      <c r="B1" s="36"/>
      <c r="C1" s="36"/>
      <c r="D1" s="36"/>
      <c r="E1" s="36"/>
      <c r="F1" s="36"/>
      <c r="G1" s="36"/>
      <c r="H1" s="36"/>
      <c r="I1" s="36"/>
      <c r="J1" s="36"/>
    </row>
    <row r="2" spans="1:10" ht="16.649999999999999" customHeight="1" x14ac:dyDescent="0.25">
      <c r="A2" s="36"/>
      <c r="B2" s="36"/>
      <c r="C2" s="36"/>
      <c r="D2" s="36"/>
      <c r="E2" s="36"/>
      <c r="F2" s="36"/>
      <c r="G2" s="36"/>
      <c r="H2" s="36"/>
      <c r="I2" s="36"/>
      <c r="J2" s="36"/>
    </row>
    <row r="3" spans="1:10" ht="16.649999999999999" customHeight="1" x14ac:dyDescent="0.25">
      <c r="A3" s="36"/>
      <c r="B3" s="36"/>
      <c r="C3" s="36"/>
      <c r="D3" s="36"/>
      <c r="E3" s="36"/>
      <c r="F3" s="36"/>
      <c r="G3" s="36"/>
      <c r="H3" s="36"/>
      <c r="I3" s="36"/>
      <c r="J3" s="36"/>
    </row>
    <row r="4" spans="1:10" ht="16.649999999999999" customHeight="1" x14ac:dyDescent="0.25">
      <c r="A4" s="36"/>
      <c r="B4" s="36"/>
      <c r="C4" s="36"/>
      <c r="D4" s="36"/>
      <c r="E4" s="36"/>
      <c r="F4" s="36"/>
      <c r="G4" s="36"/>
      <c r="H4" s="36"/>
      <c r="I4" s="36"/>
      <c r="J4" s="36"/>
    </row>
    <row r="5" spans="1:10" ht="16.649999999999999" customHeight="1" x14ac:dyDescent="0.25">
      <c r="A5" s="36"/>
      <c r="B5" s="36"/>
      <c r="C5" s="36"/>
      <c r="D5" s="36"/>
      <c r="E5" s="36"/>
      <c r="F5" s="36"/>
      <c r="G5" s="36"/>
      <c r="H5" s="36"/>
      <c r="I5" s="36"/>
      <c r="J5" s="36"/>
    </row>
    <row r="6" spans="1:10" ht="16.649999999999999" customHeight="1" x14ac:dyDescent="0.25">
      <c r="A6" s="36"/>
      <c r="B6" s="36"/>
      <c r="C6" s="36"/>
      <c r="D6" s="36"/>
      <c r="E6" s="36"/>
      <c r="F6" s="36"/>
      <c r="G6" s="36"/>
      <c r="H6" s="36"/>
      <c r="I6" s="36"/>
      <c r="J6" s="36"/>
    </row>
    <row r="7" spans="1:10" ht="16.649999999999999" customHeight="1" x14ac:dyDescent="0.25">
      <c r="A7" s="36"/>
      <c r="B7" s="36"/>
      <c r="C7" s="36"/>
      <c r="D7" s="36"/>
      <c r="E7" s="36"/>
      <c r="F7" s="36"/>
      <c r="G7" s="36"/>
      <c r="H7" s="36"/>
      <c r="I7" s="36"/>
      <c r="J7" s="36"/>
    </row>
    <row r="8" spans="1:10" ht="16.649999999999999" customHeight="1" x14ac:dyDescent="0.25">
      <c r="A8" s="36"/>
      <c r="B8" s="36"/>
      <c r="C8" s="36"/>
      <c r="D8" s="36"/>
      <c r="E8" s="36"/>
      <c r="F8" s="36"/>
      <c r="G8" s="36"/>
      <c r="H8" s="36"/>
      <c r="I8" s="36"/>
      <c r="J8" s="36"/>
    </row>
    <row r="9" spans="1:10" ht="16.649999999999999" customHeight="1" x14ac:dyDescent="0.25">
      <c r="A9" s="36"/>
      <c r="B9" s="36"/>
      <c r="C9" s="36"/>
      <c r="D9" s="36"/>
      <c r="E9" s="36"/>
      <c r="F9" s="36"/>
      <c r="G9" s="36"/>
      <c r="H9" s="36"/>
      <c r="I9" s="36"/>
      <c r="J9" s="36"/>
    </row>
    <row r="10" spans="1:10" ht="16.649999999999999" customHeight="1" x14ac:dyDescent="0.25">
      <c r="A10" s="36"/>
      <c r="B10" s="36"/>
      <c r="C10" s="36"/>
      <c r="D10" s="36"/>
      <c r="E10" s="36"/>
      <c r="F10" s="36"/>
      <c r="G10" s="36"/>
      <c r="H10" s="36"/>
      <c r="I10" s="36"/>
      <c r="J10" s="36"/>
    </row>
    <row r="11" spans="1:10" ht="16.649999999999999" customHeight="1" x14ac:dyDescent="0.25">
      <c r="A11" s="36"/>
      <c r="B11" s="36"/>
      <c r="C11" s="36"/>
      <c r="D11" s="36"/>
      <c r="E11" s="36"/>
      <c r="F11" s="36"/>
      <c r="G11" s="36"/>
      <c r="H11" s="36"/>
      <c r="I11" s="36"/>
      <c r="J11" s="36"/>
    </row>
    <row r="12" spans="1:10" ht="16.649999999999999" customHeight="1" x14ac:dyDescent="0.25">
      <c r="A12" s="36"/>
      <c r="B12" s="36"/>
      <c r="C12" s="36"/>
      <c r="D12" s="36"/>
      <c r="E12" s="36"/>
      <c r="F12" s="36"/>
      <c r="G12" s="36"/>
      <c r="H12" s="36"/>
      <c r="I12" s="36"/>
      <c r="J12" s="36"/>
    </row>
    <row r="13" spans="1:10" ht="16.649999999999999" customHeight="1" x14ac:dyDescent="0.25">
      <c r="A13" s="36"/>
      <c r="B13" s="36"/>
      <c r="C13" s="36"/>
      <c r="D13" s="36"/>
      <c r="E13" s="36"/>
      <c r="F13" s="36"/>
      <c r="G13" s="36"/>
      <c r="H13" s="36"/>
      <c r="I13" s="36"/>
      <c r="J13" s="36"/>
    </row>
    <row r="14" spans="1:10" ht="16.649999999999999" customHeight="1" x14ac:dyDescent="0.25">
      <c r="A14" s="36"/>
      <c r="B14" s="36"/>
      <c r="C14" s="36"/>
      <c r="D14" s="36"/>
      <c r="E14" s="36"/>
      <c r="F14" s="36"/>
      <c r="G14" s="36"/>
      <c r="H14" s="36"/>
      <c r="I14" s="36"/>
      <c r="J14" s="36"/>
    </row>
    <row r="15" spans="1:10" ht="16.649999999999999" customHeight="1" x14ac:dyDescent="0.25">
      <c r="A15" s="36"/>
      <c r="B15" s="36"/>
      <c r="C15" s="36"/>
      <c r="D15" s="36"/>
      <c r="E15" s="36"/>
      <c r="F15" s="36"/>
      <c r="G15" s="36"/>
      <c r="H15" s="36"/>
      <c r="I15" s="36"/>
      <c r="J15" s="36"/>
    </row>
    <row r="16" spans="1:10" ht="16.649999999999999" customHeight="1" x14ac:dyDescent="0.25">
      <c r="A16" s="36"/>
      <c r="B16" s="36"/>
      <c r="C16" s="36"/>
      <c r="D16" s="36"/>
      <c r="E16" s="36"/>
      <c r="F16" s="36"/>
      <c r="G16" s="36"/>
      <c r="H16" s="36"/>
      <c r="I16" s="36"/>
      <c r="J16" s="36"/>
    </row>
    <row r="17" spans="1:10" ht="16.649999999999999" customHeight="1" x14ac:dyDescent="0.25">
      <c r="A17" s="36"/>
      <c r="B17" s="36"/>
      <c r="C17" s="36"/>
      <c r="D17" s="36"/>
      <c r="E17" s="36"/>
      <c r="F17" s="36"/>
      <c r="G17" s="36"/>
      <c r="H17" s="36"/>
      <c r="I17" s="36"/>
      <c r="J17" s="36"/>
    </row>
    <row r="18" spans="1:10" ht="16.649999999999999" customHeight="1" x14ac:dyDescent="0.25">
      <c r="A18" s="36"/>
      <c r="B18" s="36"/>
      <c r="C18" s="36"/>
      <c r="D18" s="36"/>
      <c r="E18" s="36"/>
      <c r="F18" s="36"/>
      <c r="G18" s="36"/>
      <c r="H18" s="36"/>
      <c r="I18" s="36"/>
      <c r="J18" s="36"/>
    </row>
    <row r="19" spans="1:10" ht="16.649999999999999" customHeight="1" x14ac:dyDescent="0.25">
      <c r="A19" s="36"/>
      <c r="B19" s="36"/>
      <c r="C19" s="36"/>
      <c r="D19" s="36"/>
      <c r="E19" s="36"/>
      <c r="F19" s="36"/>
      <c r="G19" s="36"/>
      <c r="H19" s="36"/>
      <c r="I19" s="36"/>
      <c r="J19" s="36"/>
    </row>
    <row r="20" spans="1:10" ht="16.649999999999999" customHeight="1" x14ac:dyDescent="0.25">
      <c r="A20" s="36"/>
      <c r="B20" s="36"/>
      <c r="C20" s="36"/>
      <c r="D20" s="36"/>
      <c r="E20" s="36"/>
      <c r="F20" s="36"/>
      <c r="G20" s="36"/>
      <c r="H20" s="36"/>
      <c r="I20" s="36"/>
      <c r="J20" s="36"/>
    </row>
    <row r="21" spans="1:10" ht="16.649999999999999" customHeight="1" x14ac:dyDescent="0.25">
      <c r="A21" s="36"/>
      <c r="B21" s="36"/>
      <c r="C21" s="36"/>
      <c r="D21" s="36"/>
      <c r="E21" s="36"/>
      <c r="F21" s="36"/>
      <c r="G21" s="36"/>
      <c r="H21" s="36"/>
      <c r="I21" s="36"/>
      <c r="J21" s="36"/>
    </row>
    <row r="22" spans="1:10" ht="16.649999999999999" customHeight="1" x14ac:dyDescent="0.25">
      <c r="A22" s="36"/>
      <c r="B22" s="36"/>
      <c r="C22" s="36"/>
      <c r="D22" s="36"/>
      <c r="E22" s="36"/>
      <c r="F22" s="36"/>
      <c r="G22" s="36"/>
      <c r="H22" s="36"/>
      <c r="I22" s="36"/>
      <c r="J22" s="36"/>
    </row>
    <row r="23" spans="1:10" ht="16.649999999999999" customHeight="1" x14ac:dyDescent="0.25">
      <c r="A23" s="36"/>
      <c r="B23" s="36"/>
      <c r="C23" s="36"/>
      <c r="D23" s="36"/>
      <c r="E23" s="36"/>
      <c r="F23" s="36"/>
      <c r="G23" s="36"/>
      <c r="H23" s="36"/>
      <c r="I23" s="36"/>
      <c r="J23" s="36"/>
    </row>
    <row r="24" spans="1:10" ht="16.649999999999999" customHeight="1" x14ac:dyDescent="0.25">
      <c r="A24" s="36"/>
      <c r="B24" s="36"/>
      <c r="C24" s="36"/>
      <c r="D24" s="36"/>
      <c r="E24" s="36"/>
      <c r="F24" s="36"/>
      <c r="G24" s="36"/>
      <c r="H24" s="36"/>
      <c r="I24" s="36"/>
      <c r="J24" s="36"/>
    </row>
    <row r="25" spans="1:10" ht="16.649999999999999" customHeight="1" x14ac:dyDescent="0.25">
      <c r="A25" s="36"/>
      <c r="B25" s="36"/>
      <c r="C25" s="36"/>
      <c r="D25" s="36"/>
      <c r="E25" s="36"/>
      <c r="F25" s="36"/>
      <c r="G25" s="36"/>
      <c r="H25" s="36"/>
      <c r="I25" s="36"/>
      <c r="J25" s="36"/>
    </row>
    <row r="26" spans="1:10" ht="16.649999999999999" customHeight="1" x14ac:dyDescent="0.25">
      <c r="A26" s="36"/>
      <c r="B26" s="36"/>
      <c r="C26" s="36"/>
      <c r="D26" s="36"/>
      <c r="E26" s="36"/>
      <c r="F26" s="36"/>
      <c r="G26" s="36"/>
      <c r="H26" s="36"/>
      <c r="I26" s="36"/>
      <c r="J26" s="36"/>
    </row>
    <row r="27" spans="1:10" ht="16.649999999999999" customHeight="1" x14ac:dyDescent="0.25">
      <c r="A27" s="36"/>
      <c r="B27" s="36"/>
      <c r="C27" s="36"/>
      <c r="D27" s="36"/>
      <c r="E27" s="36"/>
      <c r="F27" s="36"/>
      <c r="G27" s="36"/>
      <c r="H27" s="36"/>
      <c r="I27" s="36"/>
      <c r="J27" s="36"/>
    </row>
    <row r="28" spans="1:10" ht="16.649999999999999" customHeight="1" x14ac:dyDescent="0.25">
      <c r="A28" s="36"/>
      <c r="B28" s="36"/>
      <c r="C28" s="36"/>
      <c r="D28" s="36"/>
      <c r="E28" s="36"/>
      <c r="F28" s="36"/>
      <c r="G28" s="36"/>
      <c r="H28" s="36"/>
      <c r="I28" s="36"/>
      <c r="J28" s="36"/>
    </row>
    <row r="29" spans="1:10" ht="16.649999999999999" customHeight="1" x14ac:dyDescent="0.25">
      <c r="A29" s="36"/>
      <c r="B29" s="36"/>
      <c r="C29" s="36"/>
      <c r="D29" s="36"/>
      <c r="E29" s="36"/>
      <c r="F29" s="36"/>
      <c r="G29" s="36"/>
      <c r="H29" s="36"/>
      <c r="I29" s="36"/>
      <c r="J29" s="36"/>
    </row>
    <row r="30" spans="1:10" ht="16.649999999999999" customHeight="1" x14ac:dyDescent="0.25">
      <c r="A30" s="36"/>
      <c r="B30" s="36"/>
      <c r="C30" s="36"/>
      <c r="D30" s="36"/>
      <c r="E30" s="36"/>
      <c r="F30" s="36"/>
      <c r="G30" s="36"/>
      <c r="H30" s="36"/>
      <c r="I30" s="36"/>
      <c r="J30" s="36"/>
    </row>
    <row r="31" spans="1:10" ht="16.649999999999999" customHeight="1" x14ac:dyDescent="0.25">
      <c r="A31" s="36"/>
      <c r="B31" s="36"/>
      <c r="C31" s="36"/>
      <c r="D31" s="36"/>
      <c r="E31" s="36"/>
      <c r="F31" s="36"/>
      <c r="G31" s="36"/>
      <c r="H31" s="36"/>
      <c r="I31" s="36"/>
      <c r="J31" s="36"/>
    </row>
    <row r="32" spans="1:10" ht="16.649999999999999" customHeight="1" x14ac:dyDescent="0.25">
      <c r="A32" s="36"/>
      <c r="B32" s="36"/>
      <c r="C32" s="36"/>
      <c r="D32" s="36"/>
      <c r="E32" s="36"/>
      <c r="F32" s="36"/>
      <c r="G32" s="36"/>
      <c r="H32" s="36"/>
      <c r="I32" s="36"/>
      <c r="J32" s="36"/>
    </row>
    <row r="33" spans="1:10" ht="16.649999999999999" customHeight="1" x14ac:dyDescent="0.25">
      <c r="A33" s="36"/>
      <c r="B33" s="36"/>
      <c r="C33" s="36"/>
      <c r="D33" s="36"/>
      <c r="E33" s="36"/>
      <c r="F33" s="36"/>
      <c r="G33" s="36"/>
      <c r="H33" s="36"/>
      <c r="I33" s="36"/>
      <c r="J33" s="36"/>
    </row>
    <row r="34" spans="1:10" ht="16.649999999999999" customHeight="1" x14ac:dyDescent="0.25">
      <c r="A34" s="36"/>
      <c r="B34" s="36"/>
      <c r="C34" s="36"/>
      <c r="D34" s="36"/>
      <c r="E34" s="36"/>
      <c r="F34" s="36"/>
      <c r="G34" s="36"/>
      <c r="H34" s="36"/>
      <c r="I34" s="36"/>
      <c r="J34" s="36"/>
    </row>
    <row r="35" spans="1:10" ht="16.649999999999999" customHeight="1" x14ac:dyDescent="0.25">
      <c r="A35" s="36"/>
      <c r="B35" s="36"/>
      <c r="C35" s="36"/>
      <c r="D35" s="36"/>
      <c r="E35" s="36"/>
      <c r="F35" s="36"/>
      <c r="G35" s="36"/>
      <c r="H35" s="36"/>
      <c r="I35" s="36"/>
      <c r="J35" s="36"/>
    </row>
    <row r="36" spans="1:10" ht="16.649999999999999" customHeight="1" x14ac:dyDescent="0.25">
      <c r="A36" s="36"/>
      <c r="B36" s="36"/>
      <c r="C36" s="36"/>
      <c r="D36" s="36"/>
      <c r="E36" s="36"/>
      <c r="F36" s="36"/>
      <c r="G36" s="36"/>
      <c r="H36" s="36"/>
      <c r="I36" s="36"/>
      <c r="J36" s="36"/>
    </row>
    <row r="37" spans="1:10" ht="16.649999999999999" customHeight="1" x14ac:dyDescent="0.25"/>
    <row r="38" spans="1:10" ht="16.649999999999999" customHeight="1" x14ac:dyDescent="0.25"/>
    <row r="39" spans="1:10" ht="16.649999999999999" customHeight="1" x14ac:dyDescent="0.25"/>
    <row r="40" spans="1:10" ht="16.649999999999999" customHeight="1" x14ac:dyDescent="0.25"/>
    <row r="41" spans="1:10" ht="16.649999999999999" customHeight="1" x14ac:dyDescent="0.25"/>
    <row r="42" spans="1:10" ht="16.649999999999999" customHeight="1" x14ac:dyDescent="0.25"/>
    <row r="43" spans="1:10" ht="16.649999999999999" customHeight="1" x14ac:dyDescent="0.25"/>
    <row r="44" spans="1:10" ht="16.649999999999999" customHeight="1" x14ac:dyDescent="0.25"/>
    <row r="45" spans="1:10" ht="16.649999999999999" customHeight="1" x14ac:dyDescent="0.25"/>
    <row r="46" spans="1:10" ht="16.649999999999999" customHeight="1" x14ac:dyDescent="0.25"/>
    <row r="47" spans="1:10" ht="16.649999999999999" customHeight="1" x14ac:dyDescent="0.25"/>
    <row r="48" spans="1:10"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sheetData>
  <mergeCells count="1">
    <mergeCell ref="A1:J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Statement of Operations</vt:lpstr>
      <vt:lpstr>Non-GAAP Statement of Ops</vt:lpstr>
      <vt:lpstr>Metrics</vt:lpstr>
      <vt:lpstr>Non-GAAP Recs</vt:lpstr>
      <vt:lpstr>End Notes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Erin Karney</cp:lastModifiedBy>
  <cp:revision>2</cp:revision>
  <dcterms:created xsi:type="dcterms:W3CDTF">2024-02-06T22:41:26Z</dcterms:created>
  <dcterms:modified xsi:type="dcterms:W3CDTF">2024-02-06T22:48:33Z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{E29EC521-187D-4DDB-A1A0-8655723A8C90}</vt:lpwstr>
  </property>
</Properties>
</file>